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afensw.sharepoint.com/teams/et-sp-imrs/pd/Product Development-O365/MRS_18_05_MSL50118/03_Transfer/MSL924003_Process_and_interpret_data/"/>
    </mc:Choice>
  </mc:AlternateContent>
  <bookViews>
    <workbookView xWindow="0" yWindow="0" windowWidth="15465" windowHeight="9405" tabRatio="743"/>
  </bookViews>
  <sheets>
    <sheet name="G1S1" sheetId="17" r:id="rId1"/>
    <sheet name="Part 5c" sheetId="18" r:id="rId2"/>
    <sheet name="Part 5d" sheetId="19" r:id="rId3"/>
    <sheet name="Part 5e" sheetId="20" r:id="rId4"/>
  </sheets>
  <definedNames>
    <definedName name="_xlnm.Print_Area" localSheetId="0">G1S1!$A$3:$X$152</definedName>
  </definedNames>
  <calcPr calcId="162913" concurrentCalc="0"/>
</workbook>
</file>

<file path=xl/calcChain.xml><?xml version="1.0" encoding="utf-8"?>
<calcChain xmlns="http://schemas.openxmlformats.org/spreadsheetml/2006/main">
  <c r="N17" i="17" l="1"/>
  <c r="N16" i="17"/>
  <c r="N15" i="17"/>
  <c r="N14" i="17"/>
  <c r="N13" i="17"/>
  <c r="N12" i="17"/>
  <c r="N11" i="17"/>
  <c r="N10" i="17"/>
  <c r="N9" i="17"/>
  <c r="N8" i="17"/>
  <c r="N7" i="17"/>
  <c r="N6" i="17"/>
  <c r="N5" i="17"/>
  <c r="N4" i="17"/>
  <c r="H12" i="20"/>
  <c r="H13" i="20"/>
  <c r="H14" i="20"/>
  <c r="H11" i="20"/>
  <c r="G11" i="20"/>
  <c r="G12" i="20"/>
  <c r="G13" i="20"/>
  <c r="G14" i="20"/>
  <c r="E14" i="20"/>
  <c r="E13" i="20"/>
  <c r="E12" i="20"/>
  <c r="E11" i="20"/>
  <c r="D14" i="20"/>
  <c r="D13" i="20"/>
  <c r="D12" i="20"/>
  <c r="D11" i="20"/>
  <c r="H10" i="20"/>
  <c r="G10" i="20"/>
  <c r="E10" i="20"/>
  <c r="D10" i="20"/>
  <c r="F11" i="20"/>
  <c r="F12" i="20"/>
  <c r="F13" i="20"/>
  <c r="F14" i="20"/>
  <c r="F10" i="20"/>
  <c r="C11" i="20"/>
  <c r="C12" i="20"/>
  <c r="C13" i="20"/>
  <c r="C14" i="20"/>
  <c r="C10" i="20"/>
  <c r="B5" i="19"/>
  <c r="B4" i="19"/>
  <c r="B3" i="19"/>
  <c r="C21" i="18"/>
  <c r="C23" i="18"/>
  <c r="C18" i="18"/>
  <c r="C12" i="18"/>
  <c r="C11" i="18"/>
  <c r="C10" i="18"/>
  <c r="C7" i="18"/>
  <c r="C22" i="18"/>
  <c r="L6" i="17"/>
  <c r="M6" i="17"/>
  <c r="L7" i="17"/>
  <c r="M7" i="17"/>
  <c r="L8" i="17"/>
  <c r="M5" i="17"/>
  <c r="L5" i="17"/>
  <c r="M4" i="17"/>
  <c r="D151" i="17"/>
  <c r="E151" i="17"/>
  <c r="F151" i="17"/>
  <c r="G151" i="17"/>
  <c r="H151" i="17"/>
  <c r="I151" i="17"/>
  <c r="J151" i="17"/>
  <c r="D152" i="17"/>
  <c r="E152" i="17"/>
  <c r="F152" i="17"/>
  <c r="G152" i="17"/>
  <c r="H152" i="17"/>
  <c r="I152" i="17"/>
  <c r="J152" i="17"/>
  <c r="D153" i="17"/>
  <c r="E153" i="17"/>
  <c r="F153" i="17"/>
  <c r="G153" i="17"/>
  <c r="H153" i="17"/>
  <c r="I153" i="17"/>
  <c r="J153" i="17"/>
  <c r="D154" i="17"/>
  <c r="E154" i="17"/>
  <c r="E156" i="17"/>
  <c r="F154" i="17"/>
  <c r="F156" i="17"/>
  <c r="G154" i="17"/>
  <c r="H154" i="17"/>
  <c r="I154" i="17"/>
  <c r="I156" i="17"/>
  <c r="J154" i="17"/>
  <c r="J156" i="17"/>
  <c r="D155" i="17"/>
  <c r="E155" i="17"/>
  <c r="F155" i="17"/>
  <c r="G155" i="17"/>
  <c r="G156" i="17"/>
  <c r="H155" i="17"/>
  <c r="I155" i="17"/>
  <c r="J155" i="17"/>
  <c r="D156" i="17"/>
  <c r="H156" i="17"/>
  <c r="D157" i="17"/>
  <c r="E157" i="17"/>
  <c r="F157" i="17"/>
  <c r="G157" i="17"/>
  <c r="H157" i="17"/>
  <c r="I157" i="17"/>
  <c r="J157" i="17"/>
  <c r="D158" i="17"/>
  <c r="E158" i="17"/>
  <c r="F158" i="17"/>
  <c r="G158" i="17"/>
  <c r="H158" i="17"/>
  <c r="I158" i="17"/>
  <c r="J158" i="17"/>
  <c r="C158" i="17"/>
  <c r="C157" i="17"/>
  <c r="C156" i="17"/>
  <c r="C155" i="17"/>
  <c r="C154" i="17"/>
  <c r="C153" i="17"/>
  <c r="C152" i="17"/>
  <c r="C151" i="17"/>
  <c r="M8" i="17"/>
  <c r="L9" i="17"/>
  <c r="M9" i="17"/>
  <c r="L10" i="17"/>
  <c r="M10" i="17"/>
  <c r="L11" i="17"/>
  <c r="M11" i="17"/>
  <c r="L12" i="17"/>
  <c r="M12" i="17"/>
  <c r="M13" i="17"/>
  <c r="L13" i="17"/>
  <c r="L14" i="17"/>
  <c r="M14" i="17"/>
  <c r="L15" i="17"/>
  <c r="M15" i="17"/>
  <c r="L16" i="17"/>
  <c r="M16" i="17"/>
  <c r="M17" i="17"/>
  <c r="L17" i="17"/>
</calcChain>
</file>

<file path=xl/sharedStrings.xml><?xml version="1.0" encoding="utf-8"?>
<sst xmlns="http://schemas.openxmlformats.org/spreadsheetml/2006/main" count="279" uniqueCount="80">
  <si>
    <t>n/a</t>
  </si>
  <si>
    <t>-</t>
  </si>
  <si>
    <t>Na</t>
  </si>
  <si>
    <t>G1S1</t>
  </si>
  <si>
    <t>Oxidation Reduction Potential (mV)</t>
  </si>
  <si>
    <t>Site ID (text)</t>
  </si>
  <si>
    <t>Date (dd/mm/yy)</t>
  </si>
  <si>
    <t>Temperature (° C)</t>
  </si>
  <si>
    <t>DO2 (mg/L)</t>
  </si>
  <si>
    <t>Conductivity (mS/cm)</t>
  </si>
  <si>
    <t>pH (unitless)</t>
  </si>
  <si>
    <t>Turbidity  (NTU)</t>
  </si>
  <si>
    <t>Nitrate (mg/L)</t>
  </si>
  <si>
    <t>Phosphate  (mg/L)</t>
  </si>
  <si>
    <t>Mean</t>
  </si>
  <si>
    <t>Median</t>
  </si>
  <si>
    <t>Mode</t>
  </si>
  <si>
    <t>Max</t>
  </si>
  <si>
    <t>Min</t>
  </si>
  <si>
    <t>Std Dev</t>
  </si>
  <si>
    <t>Variance</t>
  </si>
  <si>
    <t>Range</t>
  </si>
  <si>
    <t>&lt;50</t>
  </si>
  <si>
    <t>51-100</t>
  </si>
  <si>
    <t>101-150</t>
  </si>
  <si>
    <t>151-200</t>
  </si>
  <si>
    <t>201-250</t>
  </si>
  <si>
    <t>251-300</t>
  </si>
  <si>
    <t>301-350</t>
  </si>
  <si>
    <t>351-400</t>
  </si>
  <si>
    <t>451-500</t>
  </si>
  <si>
    <t>501-550</t>
  </si>
  <si>
    <t>551-600</t>
  </si>
  <si>
    <t>601-650</t>
  </si>
  <si>
    <t>651-700</t>
  </si>
  <si>
    <t>&gt;700</t>
  </si>
  <si>
    <t>Sample</t>
  </si>
  <si>
    <t>Value (g), (%)</t>
  </si>
  <si>
    <t>Before drying in the oven</t>
  </si>
  <si>
    <t>a) Mass of container</t>
  </si>
  <si>
    <t>b) Mass of container + sample</t>
  </si>
  <si>
    <t>c) Mass of sample [=b-a]</t>
  </si>
  <si>
    <t>After drying in the oven</t>
  </si>
  <si>
    <t>d) Mass of container + sample</t>
  </si>
  <si>
    <t>e) Mass of sample [=d-a]</t>
  </si>
  <si>
    <t>f) Mass of moisture lost [=c-e]</t>
  </si>
  <si>
    <t>g) % moisture</t>
  </si>
  <si>
    <t>Before drying in the furnace</t>
  </si>
  <si>
    <t>a) Mass of crucible + lid</t>
  </si>
  <si>
    <t>b) Mass crucible + lid + sample</t>
  </si>
  <si>
    <t>After drying in the furnace</t>
  </si>
  <si>
    <t>d) Mass crucible + lid + sample</t>
  </si>
  <si>
    <t>e) Mass of ash [=d-a]</t>
  </si>
  <si>
    <t>f) Mass of sample lost [=c-e]</t>
  </si>
  <si>
    <t xml:space="preserve">g) % Ash  </t>
  </si>
  <si>
    <t>Question</t>
  </si>
  <si>
    <t>Answer</t>
  </si>
  <si>
    <t>Part 5d</t>
  </si>
  <si>
    <t>Measurand</t>
  </si>
  <si>
    <t>Reading 1</t>
  </si>
  <si>
    <t>Reading 2</t>
  </si>
  <si>
    <t>Reading 3</t>
  </si>
  <si>
    <t>Reading 4</t>
  </si>
  <si>
    <t>True value</t>
  </si>
  <si>
    <t xml:space="preserve">Conductivity </t>
  </si>
  <si>
    <r>
      <t>6.67 mS.cm</t>
    </r>
    <r>
      <rPr>
        <vertAlign val="superscript"/>
        <sz val="11"/>
        <color rgb="FF404040"/>
        <rFont val="Calibri"/>
        <family val="2"/>
      </rPr>
      <t>-1</t>
    </r>
  </si>
  <si>
    <t>Nitrate</t>
  </si>
  <si>
    <t>4.0 mg/L</t>
  </si>
  <si>
    <t>E.Coli (CRM)</t>
  </si>
  <si>
    <t>50-80 cfu</t>
  </si>
  <si>
    <t>pH</t>
  </si>
  <si>
    <t>pH 7.0</t>
  </si>
  <si>
    <t>DO (% sat)</t>
  </si>
  <si>
    <t>Average (reported value)</t>
  </si>
  <si>
    <t>Absolute error</t>
  </si>
  <si>
    <t>Relative error</t>
  </si>
  <si>
    <t>Absolute precision</t>
  </si>
  <si>
    <t>Relative precision</t>
  </si>
  <si>
    <t>MSL924003 Process and interpret data</t>
  </si>
  <si>
    <t>Support resource for assessment task 7 of 7 Data in the workplace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</si>
</sst>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m/yy;@"/>
    <numFmt numFmtId="165" formatCode="0.0"/>
    <numFmt numFmtId="166" formatCode="0.000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2"/>
      <name val="Calibri"/>
      <family val="2"/>
    </font>
    <font>
      <b/>
      <sz val="12"/>
      <color rgb="FFFFFFFF"/>
      <name val="Arial"/>
      <family val="2"/>
    </font>
    <font>
      <sz val="12"/>
      <color rgb="FFFF0000"/>
      <name val="Calibri"/>
      <family val="2"/>
    </font>
    <font>
      <sz val="11"/>
      <color rgb="FF404040"/>
      <name val="Calibri"/>
      <family val="2"/>
    </font>
    <font>
      <vertAlign val="superscript"/>
      <sz val="11"/>
      <color rgb="FF404040"/>
      <name val="Calibri"/>
      <family val="2"/>
    </font>
    <font>
      <b/>
      <sz val="12"/>
      <color theme="0"/>
      <name val="Calibri"/>
      <family val="2"/>
    </font>
    <font>
      <b/>
      <sz val="11"/>
      <color theme="0"/>
      <name val="Arial"/>
      <family val="2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D739F"/>
        <bgColor indexed="64"/>
      </patternFill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/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/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/>
      <top style="medium">
        <color rgb="FF7F7F7F"/>
      </top>
      <bottom style="medium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6" xfId="0" applyNumberFormat="1" applyBorder="1"/>
    <xf numFmtId="0" fontId="12" fillId="0" borderId="0" xfId="0" applyFont="1"/>
    <xf numFmtId="49" fontId="11" fillId="2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 wrapText="1"/>
    </xf>
    <xf numFmtId="166" fontId="2" fillId="0" borderId="6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 wrapText="1"/>
    </xf>
    <xf numFmtId="166" fontId="1" fillId="0" borderId="6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1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2D73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</a:rPr>
              <a:t>Turbidity histogram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G1S1!$K$4:$K$17</c:f>
              <c:strCache>
                <c:ptCount val="14"/>
                <c:pt idx="0">
                  <c:v>&lt;50</c:v>
                </c:pt>
                <c:pt idx="1">
                  <c:v>51-100</c:v>
                </c:pt>
                <c:pt idx="2">
                  <c:v>101-150</c:v>
                </c:pt>
                <c:pt idx="3">
                  <c:v>151-200</c:v>
                </c:pt>
                <c:pt idx="4">
                  <c:v>201-250</c:v>
                </c:pt>
                <c:pt idx="5">
                  <c:v>251-300</c:v>
                </c:pt>
                <c:pt idx="6">
                  <c:v>301-350</c:v>
                </c:pt>
                <c:pt idx="7">
                  <c:v>351-400</c:v>
                </c:pt>
                <c:pt idx="8">
                  <c:v>451-500</c:v>
                </c:pt>
                <c:pt idx="9">
                  <c:v>501-550</c:v>
                </c:pt>
                <c:pt idx="10">
                  <c:v>551-600</c:v>
                </c:pt>
                <c:pt idx="11">
                  <c:v>601-650</c:v>
                </c:pt>
                <c:pt idx="12">
                  <c:v>651-700</c:v>
                </c:pt>
                <c:pt idx="13">
                  <c:v>&gt;700</c:v>
                </c:pt>
              </c:strCache>
            </c:strRef>
          </c:cat>
          <c:val>
            <c:numRef>
              <c:f>G1S1!$N$4:$N$17</c:f>
              <c:numCache>
                <c:formatCode>General</c:formatCode>
                <c:ptCount val="14"/>
                <c:pt idx="0">
                  <c:v>111</c:v>
                </c:pt>
                <c:pt idx="1">
                  <c:v>13</c:v>
                </c:pt>
                <c:pt idx="2">
                  <c:v>3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16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2E-452D-9FDC-978C13E76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3051872"/>
        <c:axId val="393056136"/>
      </c:barChart>
      <c:catAx>
        <c:axId val="393051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Bins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056136"/>
        <c:crosses val="autoZero"/>
        <c:auto val="1"/>
        <c:lblAlgn val="ctr"/>
        <c:lblOffset val="100"/>
        <c:noMultiLvlLbl val="0"/>
      </c:catAx>
      <c:valAx>
        <c:axId val="39305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Frequency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051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versus Dissolved Oxygen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Temp.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G1S1!$B$40:$B$59</c:f>
              <c:numCache>
                <c:formatCode>d/mm/yy;@</c:formatCode>
                <c:ptCount val="20"/>
                <c:pt idx="0">
                  <c:v>37679</c:v>
                </c:pt>
                <c:pt idx="1">
                  <c:v>37700</c:v>
                </c:pt>
                <c:pt idx="2">
                  <c:v>37712</c:v>
                </c:pt>
                <c:pt idx="3">
                  <c:v>37756</c:v>
                </c:pt>
                <c:pt idx="4">
                  <c:v>37784</c:v>
                </c:pt>
                <c:pt idx="5">
                  <c:v>37826</c:v>
                </c:pt>
                <c:pt idx="6">
                  <c:v>37854</c:v>
                </c:pt>
                <c:pt idx="7">
                  <c:v>37882</c:v>
                </c:pt>
                <c:pt idx="8">
                  <c:v>37910</c:v>
                </c:pt>
                <c:pt idx="9">
                  <c:v>37938</c:v>
                </c:pt>
                <c:pt idx="10">
                  <c:v>38036</c:v>
                </c:pt>
                <c:pt idx="11">
                  <c:v>38064</c:v>
                </c:pt>
                <c:pt idx="12">
                  <c:v>38106</c:v>
                </c:pt>
                <c:pt idx="13">
                  <c:v>38127</c:v>
                </c:pt>
                <c:pt idx="14">
                  <c:v>38160</c:v>
                </c:pt>
                <c:pt idx="15">
                  <c:v>38190</c:v>
                </c:pt>
                <c:pt idx="16">
                  <c:v>38218</c:v>
                </c:pt>
                <c:pt idx="17">
                  <c:v>38246</c:v>
                </c:pt>
                <c:pt idx="18">
                  <c:v>38274</c:v>
                </c:pt>
                <c:pt idx="19">
                  <c:v>38302</c:v>
                </c:pt>
              </c:numCache>
            </c:numRef>
          </c:cat>
          <c:val>
            <c:numRef>
              <c:f>G1S1!$C$40:$C$59</c:f>
              <c:numCache>
                <c:formatCode>0.0</c:formatCode>
                <c:ptCount val="20"/>
                <c:pt idx="0">
                  <c:v>22.8</c:v>
                </c:pt>
                <c:pt idx="1">
                  <c:v>22.2</c:v>
                </c:pt>
                <c:pt idx="2">
                  <c:v>20.6</c:v>
                </c:pt>
                <c:pt idx="3">
                  <c:v>16.7</c:v>
                </c:pt>
                <c:pt idx="4">
                  <c:v>13.7</c:v>
                </c:pt>
                <c:pt idx="5">
                  <c:v>13.1</c:v>
                </c:pt>
                <c:pt idx="6">
                  <c:v>12.9</c:v>
                </c:pt>
                <c:pt idx="7">
                  <c:v>19.100000000000001</c:v>
                </c:pt>
                <c:pt idx="8">
                  <c:v>23</c:v>
                </c:pt>
                <c:pt idx="9">
                  <c:v>18.7</c:v>
                </c:pt>
                <c:pt idx="10">
                  <c:v>25.3</c:v>
                </c:pt>
                <c:pt idx="11">
                  <c:v>19.2</c:v>
                </c:pt>
                <c:pt idx="12">
                  <c:v>17</c:v>
                </c:pt>
                <c:pt idx="13">
                  <c:v>13.6</c:v>
                </c:pt>
                <c:pt idx="14">
                  <c:v>12.3</c:v>
                </c:pt>
                <c:pt idx="15">
                  <c:v>14.6</c:v>
                </c:pt>
                <c:pt idx="16">
                  <c:v>17.899999999999999</c:v>
                </c:pt>
                <c:pt idx="17">
                  <c:v>15.7</c:v>
                </c:pt>
                <c:pt idx="18">
                  <c:v>22</c:v>
                </c:pt>
                <c:pt idx="19">
                  <c:v>18.600000000000001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FE-4654-A700-56EACC5E1A95}"/>
            </c:ext>
          </c:extLst>
        </c:ser>
        <c:ser>
          <c:idx val="1"/>
          <c:order val="1"/>
          <c:tx>
            <c:v>DO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G1S1!$B$40:$B$59</c:f>
              <c:numCache>
                <c:formatCode>d/mm/yy;@</c:formatCode>
                <c:ptCount val="20"/>
                <c:pt idx="0">
                  <c:v>37679</c:v>
                </c:pt>
                <c:pt idx="1">
                  <c:v>37700</c:v>
                </c:pt>
                <c:pt idx="2">
                  <c:v>37712</c:v>
                </c:pt>
                <c:pt idx="3">
                  <c:v>37756</c:v>
                </c:pt>
                <c:pt idx="4">
                  <c:v>37784</c:v>
                </c:pt>
                <c:pt idx="5">
                  <c:v>37826</c:v>
                </c:pt>
                <c:pt idx="6">
                  <c:v>37854</c:v>
                </c:pt>
                <c:pt idx="7">
                  <c:v>37882</c:v>
                </c:pt>
                <c:pt idx="8">
                  <c:v>37910</c:v>
                </c:pt>
                <c:pt idx="9">
                  <c:v>37938</c:v>
                </c:pt>
                <c:pt idx="10">
                  <c:v>38036</c:v>
                </c:pt>
                <c:pt idx="11">
                  <c:v>38064</c:v>
                </c:pt>
                <c:pt idx="12">
                  <c:v>38106</c:v>
                </c:pt>
                <c:pt idx="13">
                  <c:v>38127</c:v>
                </c:pt>
                <c:pt idx="14">
                  <c:v>38160</c:v>
                </c:pt>
                <c:pt idx="15">
                  <c:v>38190</c:v>
                </c:pt>
                <c:pt idx="16">
                  <c:v>38218</c:v>
                </c:pt>
                <c:pt idx="17">
                  <c:v>38246</c:v>
                </c:pt>
                <c:pt idx="18">
                  <c:v>38274</c:v>
                </c:pt>
                <c:pt idx="19">
                  <c:v>38302</c:v>
                </c:pt>
              </c:numCache>
            </c:numRef>
          </c:cat>
          <c:val>
            <c:numRef>
              <c:f>G1S1!$D$40:$D$59</c:f>
              <c:numCache>
                <c:formatCode>0.0</c:formatCode>
                <c:ptCount val="20"/>
                <c:pt idx="0">
                  <c:v>10.1</c:v>
                </c:pt>
                <c:pt idx="1">
                  <c:v>6.7</c:v>
                </c:pt>
                <c:pt idx="2">
                  <c:v>8.5</c:v>
                </c:pt>
                <c:pt idx="3">
                  <c:v>10.96</c:v>
                </c:pt>
                <c:pt idx="4">
                  <c:v>14.3</c:v>
                </c:pt>
                <c:pt idx="5">
                  <c:v>8.8000000000000007</c:v>
                </c:pt>
                <c:pt idx="6">
                  <c:v>10.33</c:v>
                </c:pt>
                <c:pt idx="7">
                  <c:v>8.1</c:v>
                </c:pt>
                <c:pt idx="8">
                  <c:v>11.5</c:v>
                </c:pt>
                <c:pt idx="9">
                  <c:v>10.199999999999999</c:v>
                </c:pt>
                <c:pt idx="10">
                  <c:v>6.4</c:v>
                </c:pt>
                <c:pt idx="11">
                  <c:v>5.8</c:v>
                </c:pt>
                <c:pt idx="12">
                  <c:v>8.6</c:v>
                </c:pt>
                <c:pt idx="13">
                  <c:v>8.6</c:v>
                </c:pt>
                <c:pt idx="14">
                  <c:v>9.6</c:v>
                </c:pt>
                <c:pt idx="15">
                  <c:v>9.4</c:v>
                </c:pt>
                <c:pt idx="16">
                  <c:v>6.7</c:v>
                </c:pt>
                <c:pt idx="17">
                  <c:v>6.5</c:v>
                </c:pt>
                <c:pt idx="18">
                  <c:v>6.8</c:v>
                </c:pt>
                <c:pt idx="19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FE-4654-A700-56EACC5E1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1458176"/>
        <c:axId val="511453912"/>
      </c:lineChart>
      <c:dateAx>
        <c:axId val="511458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/mm/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453912"/>
        <c:crosses val="autoZero"/>
        <c:auto val="1"/>
        <c:lblOffset val="100"/>
        <c:baseTimeUnit val="days"/>
      </c:dateAx>
      <c:valAx>
        <c:axId val="511453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Measurement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45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69850</xdr:colOff>
      <xdr:row>3</xdr:row>
      <xdr:rowOff>22225</xdr:rowOff>
    </xdr:from>
    <xdr:to>
      <xdr:col>15</xdr:col>
      <xdr:colOff>196850</xdr:colOff>
      <xdr:row>20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98425</xdr:colOff>
      <xdr:row>21</xdr:row>
      <xdr:rowOff>31750</xdr:rowOff>
    </xdr:from>
    <xdr:to>
      <xdr:col>15</xdr:col>
      <xdr:colOff>225425</xdr:colOff>
      <xdr:row>38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tabSelected="1" zoomScaleNormal="100" workbookViewId="0">
      <selection activeCell="P141" sqref="P141"/>
    </sheetView>
  </sheetViews>
  <sheetFormatPr defaultColWidth="12.7109375" defaultRowHeight="12.75" x14ac:dyDescent="0.2"/>
  <cols>
    <col min="1" max="1" width="12.7109375" style="2" customWidth="1"/>
    <col min="2" max="2" width="12.7109375" style="1" customWidth="1"/>
    <col min="3" max="11" width="12.7109375" style="2" customWidth="1"/>
    <col min="12" max="16384" width="12.7109375" style="2"/>
  </cols>
  <sheetData>
    <row r="1" spans="1:14" ht="23.25" x14ac:dyDescent="0.35">
      <c r="A1" s="20" t="s">
        <v>78</v>
      </c>
    </row>
    <row r="2" spans="1:14" ht="23.25" x14ac:dyDescent="0.35">
      <c r="A2" s="20" t="s">
        <v>79</v>
      </c>
    </row>
    <row r="3" spans="1:14" s="4" customFormat="1" ht="57" customHeight="1" x14ac:dyDescent="0.2">
      <c r="A3" s="21" t="s">
        <v>5</v>
      </c>
      <c r="B3" s="21" t="s">
        <v>6</v>
      </c>
      <c r="C3" s="21" t="s">
        <v>7</v>
      </c>
      <c r="D3" s="21" t="s">
        <v>8</v>
      </c>
      <c r="E3" s="21" t="s">
        <v>9</v>
      </c>
      <c r="F3" s="21" t="s">
        <v>10</v>
      </c>
      <c r="G3" s="21" t="s">
        <v>11</v>
      </c>
      <c r="H3" s="21" t="s">
        <v>4</v>
      </c>
      <c r="I3" s="21" t="s">
        <v>12</v>
      </c>
      <c r="J3" s="21" t="s">
        <v>13</v>
      </c>
    </row>
    <row r="4" spans="1:14" ht="12.75" customHeight="1" x14ac:dyDescent="0.2">
      <c r="A4" s="22" t="s">
        <v>3</v>
      </c>
      <c r="B4" s="23">
        <v>36244</v>
      </c>
      <c r="C4" s="24">
        <v>21</v>
      </c>
      <c r="D4" s="24">
        <v>7.9</v>
      </c>
      <c r="E4" s="25">
        <v>5.8</v>
      </c>
      <c r="F4" s="24">
        <v>7.2</v>
      </c>
      <c r="G4" s="26">
        <v>22</v>
      </c>
      <c r="H4" s="26">
        <v>81</v>
      </c>
      <c r="I4" s="24">
        <v>0.04</v>
      </c>
      <c r="J4" s="24">
        <v>1.3</v>
      </c>
      <c r="K4" s="2" t="s">
        <v>22</v>
      </c>
      <c r="L4" s="2">
        <v>0</v>
      </c>
      <c r="M4" s="2">
        <f>L4+50</f>
        <v>50</v>
      </c>
      <c r="N4" s="2">
        <f>COUNTIFS($G$4:$G$145,"&gt;-1",$G$4:$G$145,"&lt;51")</f>
        <v>111</v>
      </c>
    </row>
    <row r="5" spans="1:14" x14ac:dyDescent="0.2">
      <c r="A5" s="22" t="s">
        <v>3</v>
      </c>
      <c r="B5" s="23">
        <v>36279</v>
      </c>
      <c r="C5" s="24">
        <v>18</v>
      </c>
      <c r="D5" s="24">
        <v>7.3</v>
      </c>
      <c r="E5" s="25">
        <v>4.0999999999999996</v>
      </c>
      <c r="F5" s="24">
        <v>7.2</v>
      </c>
      <c r="G5" s="26">
        <v>30</v>
      </c>
      <c r="H5" s="26">
        <v>503</v>
      </c>
      <c r="I5" s="24">
        <v>0.13200000000000001</v>
      </c>
      <c r="J5" s="24">
        <v>0.21</v>
      </c>
      <c r="K5" s="2" t="s">
        <v>23</v>
      </c>
      <c r="L5" s="2">
        <f>M4+1</f>
        <v>51</v>
      </c>
      <c r="M5" s="2">
        <f>M4+50</f>
        <v>100</v>
      </c>
      <c r="N5" s="2">
        <f>COUNTIFS($G$4:$G$145,"&gt;50",$G$4:$G$145,"&lt;101")</f>
        <v>13</v>
      </c>
    </row>
    <row r="6" spans="1:14" x14ac:dyDescent="0.2">
      <c r="A6" s="22" t="s">
        <v>3</v>
      </c>
      <c r="B6" s="23">
        <v>36307</v>
      </c>
      <c r="C6" s="24">
        <v>15.9</v>
      </c>
      <c r="D6" s="24">
        <v>10.55</v>
      </c>
      <c r="E6" s="25">
        <v>3.85</v>
      </c>
      <c r="F6" s="24">
        <v>7.69</v>
      </c>
      <c r="G6" s="26">
        <v>30</v>
      </c>
      <c r="H6" s="26">
        <v>331</v>
      </c>
      <c r="I6" s="24">
        <v>4.3999999999999997E-2</v>
      </c>
      <c r="J6" s="24">
        <v>0.17</v>
      </c>
      <c r="K6" s="2" t="s">
        <v>24</v>
      </c>
      <c r="L6" s="2">
        <f t="shared" ref="L6:L17" si="0">M5+1</f>
        <v>101</v>
      </c>
      <c r="M6" s="2">
        <f t="shared" ref="M6:M17" si="1">M5+50</f>
        <v>150</v>
      </c>
      <c r="N6" s="2">
        <f>COUNTIFS($G$4:$G$145,"&gt;100",$G$4:$G$145,"&lt;151")</f>
        <v>3</v>
      </c>
    </row>
    <row r="7" spans="1:14" x14ac:dyDescent="0.2">
      <c r="A7" s="22" t="s">
        <v>3</v>
      </c>
      <c r="B7" s="23">
        <v>36328</v>
      </c>
      <c r="C7" s="24">
        <v>11.9</v>
      </c>
      <c r="D7" s="24">
        <v>11.15</v>
      </c>
      <c r="E7" s="25">
        <v>2.4</v>
      </c>
      <c r="F7" s="24">
        <v>7.06</v>
      </c>
      <c r="G7" s="26">
        <v>10</v>
      </c>
      <c r="H7" s="26">
        <v>169</v>
      </c>
      <c r="I7" s="24">
        <v>4.3999999999999997E-2</v>
      </c>
      <c r="J7" s="24">
        <v>0.04</v>
      </c>
      <c r="K7" s="2" t="s">
        <v>25</v>
      </c>
      <c r="L7" s="2">
        <f t="shared" si="0"/>
        <v>151</v>
      </c>
      <c r="M7" s="2">
        <f t="shared" si="1"/>
        <v>200</v>
      </c>
      <c r="N7" s="2">
        <f>COUNTIFS($G$4:$G$145,"&gt;150",$G$4:$G$145,"&lt;201")</f>
        <v>0</v>
      </c>
    </row>
    <row r="8" spans="1:14" x14ac:dyDescent="0.2">
      <c r="A8" s="22" t="s">
        <v>3</v>
      </c>
      <c r="B8" s="23">
        <v>36384</v>
      </c>
      <c r="C8" s="24">
        <v>16.8</v>
      </c>
      <c r="D8" s="24">
        <v>11.68</v>
      </c>
      <c r="E8" s="25">
        <v>3.33</v>
      </c>
      <c r="F8" s="24">
        <v>8.2799999999999994</v>
      </c>
      <c r="G8" s="26">
        <v>225</v>
      </c>
      <c r="H8" s="26">
        <v>438</v>
      </c>
      <c r="I8" s="24">
        <v>0.09</v>
      </c>
      <c r="J8" s="24">
        <v>0.08</v>
      </c>
      <c r="K8" s="2" t="s">
        <v>26</v>
      </c>
      <c r="L8" s="2">
        <f t="shared" si="0"/>
        <v>201</v>
      </c>
      <c r="M8" s="2">
        <f t="shared" si="1"/>
        <v>250</v>
      </c>
      <c r="N8" s="2">
        <f>COUNTIFS($G$4:$G$145,"&gt;200",$G$4:$G$145,"&lt;251")</f>
        <v>1</v>
      </c>
    </row>
    <row r="9" spans="1:14" x14ac:dyDescent="0.2">
      <c r="A9" s="22" t="s">
        <v>3</v>
      </c>
      <c r="B9" s="23">
        <v>36419</v>
      </c>
      <c r="C9" s="24">
        <v>18.8</v>
      </c>
      <c r="D9" s="24">
        <v>12.63</v>
      </c>
      <c r="E9" s="25">
        <v>4.38</v>
      </c>
      <c r="F9" s="24">
        <v>7.19</v>
      </c>
      <c r="G9" s="26">
        <v>143</v>
      </c>
      <c r="H9" s="26">
        <v>454</v>
      </c>
      <c r="I9" s="24">
        <v>4.3999999999999997E-2</v>
      </c>
      <c r="J9" s="24">
        <v>0.21</v>
      </c>
      <c r="K9" s="2" t="s">
        <v>27</v>
      </c>
      <c r="L9" s="2">
        <f t="shared" si="0"/>
        <v>251</v>
      </c>
      <c r="M9" s="2">
        <f t="shared" si="1"/>
        <v>300</v>
      </c>
      <c r="N9" s="2">
        <f>COUNTIFS($G$4:$G$145,"&gt;250",$G$4:$G$145,"&lt;301")</f>
        <v>1</v>
      </c>
    </row>
    <row r="10" spans="1:14" x14ac:dyDescent="0.2">
      <c r="A10" s="22" t="s">
        <v>3</v>
      </c>
      <c r="B10" s="23">
        <v>36447</v>
      </c>
      <c r="C10" s="24">
        <v>20.399999999999999</v>
      </c>
      <c r="D10" s="24">
        <v>11.78</v>
      </c>
      <c r="E10" s="25">
        <v>3.74</v>
      </c>
      <c r="F10" s="24">
        <v>7.36</v>
      </c>
      <c r="G10" s="26">
        <v>11</v>
      </c>
      <c r="H10" s="26">
        <v>522</v>
      </c>
      <c r="I10" s="24">
        <v>1E-3</v>
      </c>
      <c r="J10" s="24">
        <v>0.63</v>
      </c>
      <c r="K10" s="2" t="s">
        <v>28</v>
      </c>
      <c r="L10" s="2">
        <f t="shared" si="0"/>
        <v>301</v>
      </c>
      <c r="M10" s="2">
        <f t="shared" si="1"/>
        <v>350</v>
      </c>
      <c r="N10" s="2">
        <f>COUNTIFS($G$4:$G$145,"&gt;300",$G$4:$G$145,"&lt;351")</f>
        <v>0</v>
      </c>
    </row>
    <row r="11" spans="1:14" x14ac:dyDescent="0.2">
      <c r="A11" s="22" t="s">
        <v>3</v>
      </c>
      <c r="B11" s="23">
        <v>36475</v>
      </c>
      <c r="C11" s="24">
        <v>20.100000000000001</v>
      </c>
      <c r="D11" s="24">
        <v>11.14</v>
      </c>
      <c r="E11" s="25">
        <v>3.4</v>
      </c>
      <c r="F11" s="24">
        <v>7.2</v>
      </c>
      <c r="G11" s="26">
        <v>25</v>
      </c>
      <c r="H11" s="26">
        <v>143</v>
      </c>
      <c r="I11" s="24">
        <v>0.9</v>
      </c>
      <c r="J11" s="24" t="s">
        <v>1</v>
      </c>
      <c r="K11" s="2" t="s">
        <v>29</v>
      </c>
      <c r="L11" s="2">
        <f t="shared" si="0"/>
        <v>351</v>
      </c>
      <c r="M11" s="2">
        <f t="shared" si="1"/>
        <v>400</v>
      </c>
      <c r="N11" s="2">
        <f>COUNTIFS($G$4:$G$145,"&gt;350",$G$4:$G$145,"&lt;401")</f>
        <v>0</v>
      </c>
    </row>
    <row r="12" spans="1:14" x14ac:dyDescent="0.2">
      <c r="A12" s="22" t="s">
        <v>3</v>
      </c>
      <c r="B12" s="23">
        <v>36587</v>
      </c>
      <c r="C12" s="24">
        <v>23.3</v>
      </c>
      <c r="D12" s="24">
        <v>6.7</v>
      </c>
      <c r="E12" s="25">
        <v>4.9800000000000004</v>
      </c>
      <c r="F12" s="24">
        <v>6.89</v>
      </c>
      <c r="G12" s="26">
        <v>80</v>
      </c>
      <c r="H12" s="26">
        <v>245</v>
      </c>
      <c r="I12" s="24">
        <v>4.3999999999999997E-2</v>
      </c>
      <c r="J12" s="24">
        <v>0.46</v>
      </c>
      <c r="K12" s="2" t="s">
        <v>30</v>
      </c>
      <c r="L12" s="2">
        <f t="shared" si="0"/>
        <v>401</v>
      </c>
      <c r="M12" s="2">
        <f t="shared" si="1"/>
        <v>450</v>
      </c>
      <c r="N12" s="2">
        <f>COUNTIFS($G$4:$G$145,"&gt;400",$G$4:$G$145,"&lt;451")</f>
        <v>0</v>
      </c>
    </row>
    <row r="13" spans="1:14" x14ac:dyDescent="0.2">
      <c r="A13" s="22" t="s">
        <v>3</v>
      </c>
      <c r="B13" s="23">
        <v>36622</v>
      </c>
      <c r="C13" s="24">
        <v>18.5</v>
      </c>
      <c r="D13" s="24">
        <v>5.77</v>
      </c>
      <c r="E13" s="25">
        <v>0.42199999999999999</v>
      </c>
      <c r="F13" s="24">
        <v>7.1</v>
      </c>
      <c r="G13" s="26">
        <v>299</v>
      </c>
      <c r="H13" s="26">
        <v>434</v>
      </c>
      <c r="I13" s="24">
        <v>0.17599999999999999</v>
      </c>
      <c r="J13" s="24">
        <v>0.48</v>
      </c>
      <c r="K13" s="2" t="s">
        <v>31</v>
      </c>
      <c r="L13" s="2">
        <f t="shared" si="0"/>
        <v>451</v>
      </c>
      <c r="M13" s="2">
        <f t="shared" si="1"/>
        <v>500</v>
      </c>
      <c r="N13" s="2">
        <f>COUNTIFS($G$4:$G$145,"&gt;450",$G$4:$G$145,"&lt;501")</f>
        <v>0</v>
      </c>
    </row>
    <row r="14" spans="1:14" x14ac:dyDescent="0.2">
      <c r="A14" s="22" t="s">
        <v>3</v>
      </c>
      <c r="B14" s="23">
        <v>36650</v>
      </c>
      <c r="C14" s="24">
        <v>19.2</v>
      </c>
      <c r="D14" s="24">
        <v>9.5500000000000007</v>
      </c>
      <c r="E14" s="25">
        <v>4.25</v>
      </c>
      <c r="F14" s="24">
        <v>7.37</v>
      </c>
      <c r="G14" s="26">
        <v>3</v>
      </c>
      <c r="H14" s="26">
        <v>348</v>
      </c>
      <c r="I14" s="24">
        <v>8.7999999999999995E-2</v>
      </c>
      <c r="J14" s="24">
        <v>0.43</v>
      </c>
      <c r="K14" s="2" t="s">
        <v>32</v>
      </c>
      <c r="L14" s="2">
        <f t="shared" si="0"/>
        <v>501</v>
      </c>
      <c r="M14" s="2">
        <f t="shared" si="1"/>
        <v>550</v>
      </c>
      <c r="N14" s="2">
        <f>COUNTIFS($G$4:$G$145,"&gt;500",$G$4:$G$145,"&lt;551")</f>
        <v>0</v>
      </c>
    </row>
    <row r="15" spans="1:14" x14ac:dyDescent="0.2">
      <c r="A15" s="22" t="s">
        <v>3</v>
      </c>
      <c r="B15" s="23">
        <v>36678</v>
      </c>
      <c r="C15" s="24">
        <v>11.1</v>
      </c>
      <c r="D15" s="24">
        <v>9.1300000000000008</v>
      </c>
      <c r="E15" s="25">
        <v>3.65</v>
      </c>
      <c r="F15" s="24">
        <v>6.93</v>
      </c>
      <c r="G15" s="26">
        <v>2</v>
      </c>
      <c r="H15" s="26">
        <v>302</v>
      </c>
      <c r="I15" s="24">
        <v>4.3999999999999997E-2</v>
      </c>
      <c r="J15" s="24">
        <v>0.38</v>
      </c>
      <c r="K15" s="2" t="s">
        <v>33</v>
      </c>
      <c r="L15" s="2">
        <f t="shared" si="0"/>
        <v>551</v>
      </c>
      <c r="M15" s="2">
        <f t="shared" si="1"/>
        <v>600</v>
      </c>
      <c r="N15" s="2">
        <f>COUNTIFS($G$4:$G$145,"&gt;550",$G$4:$G$145,"&lt;601")</f>
        <v>0</v>
      </c>
    </row>
    <row r="16" spans="1:14" x14ac:dyDescent="0.2">
      <c r="A16" s="22" t="s">
        <v>3</v>
      </c>
      <c r="B16" s="23">
        <v>36727</v>
      </c>
      <c r="C16" s="24">
        <v>12</v>
      </c>
      <c r="D16" s="24">
        <v>8.65</v>
      </c>
      <c r="E16" s="25">
        <v>4.0999999999999996</v>
      </c>
      <c r="F16" s="24">
        <v>7.32</v>
      </c>
      <c r="G16" s="26">
        <v>8</v>
      </c>
      <c r="H16" s="26">
        <v>251</v>
      </c>
      <c r="I16" s="24">
        <v>0.26400000000000001</v>
      </c>
      <c r="J16" s="24">
        <v>0.22</v>
      </c>
      <c r="K16" s="2" t="s">
        <v>34</v>
      </c>
      <c r="L16" s="2">
        <f t="shared" si="0"/>
        <v>601</v>
      </c>
      <c r="M16" s="2">
        <f t="shared" si="1"/>
        <v>650</v>
      </c>
      <c r="N16" s="2">
        <f>COUNTIFS($G$4:$G$145,"&gt;60",$G$4:$G$145,"&lt;651")</f>
        <v>16</v>
      </c>
    </row>
    <row r="17" spans="1:14" x14ac:dyDescent="0.2">
      <c r="A17" s="22" t="s">
        <v>3</v>
      </c>
      <c r="B17" s="23">
        <v>36755</v>
      </c>
      <c r="C17" s="24">
        <v>13.3</v>
      </c>
      <c r="D17" s="24">
        <v>6.73</v>
      </c>
      <c r="E17" s="25">
        <v>5.46</v>
      </c>
      <c r="F17" s="24">
        <v>7.22</v>
      </c>
      <c r="G17" s="26">
        <v>11</v>
      </c>
      <c r="H17" s="26">
        <v>460</v>
      </c>
      <c r="I17" s="24">
        <v>8.7999999999999995E-2</v>
      </c>
      <c r="J17" s="24">
        <v>0.22</v>
      </c>
      <c r="K17" s="2" t="s">
        <v>35</v>
      </c>
      <c r="L17" s="2">
        <f t="shared" si="0"/>
        <v>651</v>
      </c>
      <c r="M17" s="2">
        <f t="shared" si="1"/>
        <v>700</v>
      </c>
      <c r="N17" s="2">
        <f>COUNTIFS($G$4:$G$145,"&gt;700",$G$4:$G$145,"&lt;701")</f>
        <v>0</v>
      </c>
    </row>
    <row r="18" spans="1:14" x14ac:dyDescent="0.2">
      <c r="A18" s="22" t="s">
        <v>3</v>
      </c>
      <c r="B18" s="23">
        <v>36811</v>
      </c>
      <c r="C18" s="24">
        <v>19.5</v>
      </c>
      <c r="D18" s="24">
        <v>8.4700000000000006</v>
      </c>
      <c r="E18" s="25">
        <v>3.81</v>
      </c>
      <c r="F18" s="24">
        <v>7.89</v>
      </c>
      <c r="G18" s="26">
        <v>27</v>
      </c>
      <c r="H18" s="26">
        <v>96</v>
      </c>
      <c r="I18" s="24">
        <v>0.13</v>
      </c>
      <c r="J18" s="24">
        <v>0.24</v>
      </c>
    </row>
    <row r="19" spans="1:14" x14ac:dyDescent="0.2">
      <c r="A19" s="22" t="s">
        <v>3</v>
      </c>
      <c r="B19" s="23">
        <v>36839</v>
      </c>
      <c r="C19" s="24">
        <v>21.9</v>
      </c>
      <c r="D19" s="24">
        <v>16.89</v>
      </c>
      <c r="E19" s="25">
        <v>4.9000000000000004</v>
      </c>
      <c r="F19" s="24">
        <v>7.31</v>
      </c>
      <c r="G19" s="26">
        <v>4</v>
      </c>
      <c r="H19" s="26">
        <v>466</v>
      </c>
      <c r="I19" s="24">
        <v>0.01</v>
      </c>
      <c r="J19" s="24">
        <v>0.01</v>
      </c>
    </row>
    <row r="20" spans="1:14" x14ac:dyDescent="0.2">
      <c r="A20" s="22" t="s">
        <v>3</v>
      </c>
      <c r="B20" s="23">
        <v>36944</v>
      </c>
      <c r="C20" s="24">
        <v>23.5</v>
      </c>
      <c r="D20" s="24">
        <v>7.64</v>
      </c>
      <c r="E20" s="25">
        <v>6.93</v>
      </c>
      <c r="F20" s="24">
        <v>7.32</v>
      </c>
      <c r="G20" s="26">
        <v>18</v>
      </c>
      <c r="H20" s="26">
        <v>219</v>
      </c>
      <c r="I20" s="24">
        <v>0.88</v>
      </c>
      <c r="J20" s="24">
        <v>0.51</v>
      </c>
    </row>
    <row r="21" spans="1:14" x14ac:dyDescent="0.2">
      <c r="A21" s="22" t="s">
        <v>3</v>
      </c>
      <c r="B21" s="23">
        <v>36972</v>
      </c>
      <c r="C21" s="24">
        <v>18.7</v>
      </c>
      <c r="D21" s="24">
        <v>8.1999999999999993</v>
      </c>
      <c r="E21" s="25">
        <v>3.19</v>
      </c>
      <c r="F21" s="24">
        <v>7.68</v>
      </c>
      <c r="G21" s="26">
        <v>4.5199999999999996</v>
      </c>
      <c r="H21" s="26">
        <v>441</v>
      </c>
      <c r="I21" s="24">
        <v>0.01</v>
      </c>
      <c r="J21" s="24">
        <v>0.63</v>
      </c>
    </row>
    <row r="22" spans="1:14" x14ac:dyDescent="0.2">
      <c r="A22" s="22" t="s">
        <v>3</v>
      </c>
      <c r="B22" s="23">
        <v>36993</v>
      </c>
      <c r="C22" s="24">
        <v>16.600000000000001</v>
      </c>
      <c r="D22" s="24">
        <v>11.46</v>
      </c>
      <c r="E22" s="25">
        <v>2.8</v>
      </c>
      <c r="F22" s="24">
        <v>7.21</v>
      </c>
      <c r="G22" s="26">
        <v>4</v>
      </c>
      <c r="H22" s="26">
        <v>268</v>
      </c>
      <c r="I22" s="24">
        <v>0.92</v>
      </c>
      <c r="J22" s="24">
        <v>0.18</v>
      </c>
    </row>
    <row r="23" spans="1:14" x14ac:dyDescent="0.2">
      <c r="A23" s="22" t="s">
        <v>3</v>
      </c>
      <c r="B23" s="23">
        <v>37028</v>
      </c>
      <c r="C23" s="24">
        <v>16.600000000000001</v>
      </c>
      <c r="D23" s="24">
        <v>7.7</v>
      </c>
      <c r="E23" s="25">
        <v>2.2000000000000002</v>
      </c>
      <c r="F23" s="24">
        <v>7.14</v>
      </c>
      <c r="G23" s="26">
        <v>13</v>
      </c>
      <c r="H23" s="26">
        <v>294</v>
      </c>
      <c r="I23" s="24">
        <v>4.0999999999999996</v>
      </c>
      <c r="J23" s="24">
        <v>1.03</v>
      </c>
    </row>
    <row r="24" spans="1:14" x14ac:dyDescent="0.2">
      <c r="A24" s="22" t="s">
        <v>3</v>
      </c>
      <c r="B24" s="23">
        <v>37056</v>
      </c>
      <c r="C24" s="24">
        <v>14.7</v>
      </c>
      <c r="D24" s="24">
        <v>10.3</v>
      </c>
      <c r="E24" s="25">
        <v>2.2799999999999998</v>
      </c>
      <c r="F24" s="24">
        <v>7.68</v>
      </c>
      <c r="G24" s="26">
        <v>4</v>
      </c>
      <c r="H24" s="26">
        <v>483</v>
      </c>
      <c r="I24" s="24">
        <v>2.7</v>
      </c>
      <c r="J24" s="24">
        <v>0.56000000000000005</v>
      </c>
    </row>
    <row r="25" spans="1:14" x14ac:dyDescent="0.2">
      <c r="A25" s="22" t="s">
        <v>3</v>
      </c>
      <c r="B25" s="27">
        <v>37098</v>
      </c>
      <c r="C25" s="28">
        <v>14.4</v>
      </c>
      <c r="D25" s="28">
        <v>9.1199999999999992</v>
      </c>
      <c r="E25" s="29">
        <v>3.22</v>
      </c>
      <c r="F25" s="28">
        <v>7.19</v>
      </c>
      <c r="G25" s="30">
        <v>3</v>
      </c>
      <c r="H25" s="26">
        <v>117</v>
      </c>
      <c r="I25" s="28">
        <v>2</v>
      </c>
      <c r="J25" s="28">
        <v>0.5</v>
      </c>
    </row>
    <row r="26" spans="1:14" x14ac:dyDescent="0.2">
      <c r="A26" s="22" t="s">
        <v>3</v>
      </c>
      <c r="B26" s="27">
        <v>37126</v>
      </c>
      <c r="C26" s="28">
        <v>13.9</v>
      </c>
      <c r="D26" s="28">
        <v>11</v>
      </c>
      <c r="E26" s="29">
        <v>2.75</v>
      </c>
      <c r="F26" s="28">
        <v>7.82</v>
      </c>
      <c r="G26" s="30">
        <v>1</v>
      </c>
      <c r="H26" s="26">
        <v>319</v>
      </c>
      <c r="I26" s="28">
        <v>1.05</v>
      </c>
      <c r="J26" s="28">
        <v>1.05</v>
      </c>
    </row>
    <row r="27" spans="1:14" x14ac:dyDescent="0.2">
      <c r="A27" s="22" t="s">
        <v>3</v>
      </c>
      <c r="B27" s="27">
        <v>37147</v>
      </c>
      <c r="C27" s="28">
        <v>19</v>
      </c>
      <c r="D27" s="28">
        <v>12</v>
      </c>
      <c r="E27" s="29">
        <v>3.36</v>
      </c>
      <c r="F27" s="28">
        <v>7.67</v>
      </c>
      <c r="G27" s="30">
        <v>13</v>
      </c>
      <c r="H27" s="26">
        <v>452</v>
      </c>
      <c r="I27" s="28">
        <v>1.7</v>
      </c>
      <c r="J27" s="28">
        <v>0.5</v>
      </c>
    </row>
    <row r="28" spans="1:14" x14ac:dyDescent="0.2">
      <c r="A28" s="22" t="s">
        <v>3</v>
      </c>
      <c r="B28" s="27">
        <v>37189</v>
      </c>
      <c r="C28" s="28">
        <v>25</v>
      </c>
      <c r="D28" s="28">
        <v>5.14</v>
      </c>
      <c r="E28" s="29">
        <v>4.67</v>
      </c>
      <c r="F28" s="28">
        <v>7.49</v>
      </c>
      <c r="G28" s="30">
        <v>1</v>
      </c>
      <c r="H28" s="26">
        <v>501</v>
      </c>
      <c r="I28" s="28">
        <v>1.6</v>
      </c>
      <c r="J28" s="28">
        <v>0.5</v>
      </c>
    </row>
    <row r="29" spans="1:14" x14ac:dyDescent="0.2">
      <c r="A29" s="22" t="s">
        <v>3</v>
      </c>
      <c r="B29" s="27">
        <v>37210</v>
      </c>
      <c r="C29" s="28">
        <v>21.2</v>
      </c>
      <c r="D29" s="28">
        <v>13.2</v>
      </c>
      <c r="E29" s="29">
        <v>5.3</v>
      </c>
      <c r="F29" s="28">
        <v>7.38</v>
      </c>
      <c r="G29" s="30">
        <v>2</v>
      </c>
      <c r="H29" s="26">
        <v>363</v>
      </c>
      <c r="I29" s="31" t="s">
        <v>1</v>
      </c>
      <c r="J29" s="28">
        <v>0.5</v>
      </c>
    </row>
    <row r="30" spans="1:14" x14ac:dyDescent="0.2">
      <c r="A30" s="22" t="s">
        <v>3</v>
      </c>
      <c r="B30" s="27">
        <v>37308</v>
      </c>
      <c r="C30" s="28">
        <v>25.9</v>
      </c>
      <c r="D30" s="28">
        <v>9</v>
      </c>
      <c r="E30" s="29">
        <v>4.1399999999999997</v>
      </c>
      <c r="F30" s="28">
        <v>7.06</v>
      </c>
      <c r="G30" s="30">
        <v>2</v>
      </c>
      <c r="H30" s="26">
        <v>354</v>
      </c>
      <c r="I30" s="28">
        <v>2.6</v>
      </c>
      <c r="J30" s="28">
        <v>1.67</v>
      </c>
    </row>
    <row r="31" spans="1:14" x14ac:dyDescent="0.2">
      <c r="A31" s="22" t="s">
        <v>3</v>
      </c>
      <c r="B31" s="27">
        <v>37336</v>
      </c>
      <c r="C31" s="28">
        <v>22.2</v>
      </c>
      <c r="D31" s="28">
        <v>9.01</v>
      </c>
      <c r="E31" s="29">
        <v>3.83</v>
      </c>
      <c r="F31" s="28">
        <v>7.31</v>
      </c>
      <c r="G31" s="30">
        <v>23</v>
      </c>
      <c r="H31" s="26">
        <v>316</v>
      </c>
      <c r="I31" s="28">
        <v>2.7</v>
      </c>
      <c r="J31" s="28">
        <v>0.66</v>
      </c>
    </row>
    <row r="32" spans="1:14" x14ac:dyDescent="0.2">
      <c r="A32" s="22" t="s">
        <v>3</v>
      </c>
      <c r="B32" s="27">
        <v>37357</v>
      </c>
      <c r="C32" s="28">
        <v>19.600000000000001</v>
      </c>
      <c r="D32" s="28">
        <v>9.5</v>
      </c>
      <c r="E32" s="29">
        <v>3.46</v>
      </c>
      <c r="F32" s="28">
        <v>7.05</v>
      </c>
      <c r="G32" s="30">
        <v>28</v>
      </c>
      <c r="H32" s="26">
        <v>345</v>
      </c>
      <c r="I32" s="28">
        <v>1.4</v>
      </c>
      <c r="J32" s="28">
        <v>2.25</v>
      </c>
    </row>
    <row r="33" spans="1:10" x14ac:dyDescent="0.2">
      <c r="A33" s="22" t="s">
        <v>3</v>
      </c>
      <c r="B33" s="27">
        <v>37392</v>
      </c>
      <c r="C33" s="28">
        <v>16.7</v>
      </c>
      <c r="D33" s="28">
        <v>10.96</v>
      </c>
      <c r="E33" s="29">
        <v>2.8</v>
      </c>
      <c r="F33" s="28">
        <v>7.39</v>
      </c>
      <c r="G33" s="30">
        <v>80</v>
      </c>
      <c r="H33" s="26">
        <v>492</v>
      </c>
      <c r="I33" s="28">
        <v>3</v>
      </c>
      <c r="J33" s="28">
        <v>0.51</v>
      </c>
    </row>
    <row r="34" spans="1:10" x14ac:dyDescent="0.2">
      <c r="A34" s="22" t="s">
        <v>3</v>
      </c>
      <c r="B34" s="27">
        <v>37413</v>
      </c>
      <c r="C34" s="28">
        <v>14.7</v>
      </c>
      <c r="D34" s="28">
        <v>10.48</v>
      </c>
      <c r="E34" s="29">
        <v>2.27</v>
      </c>
      <c r="F34" s="28">
        <v>7.25</v>
      </c>
      <c r="G34" s="30">
        <v>21</v>
      </c>
      <c r="H34" s="26">
        <v>150</v>
      </c>
      <c r="I34" s="28">
        <v>2.4</v>
      </c>
      <c r="J34" s="28">
        <v>0.26</v>
      </c>
    </row>
    <row r="35" spans="1:10" x14ac:dyDescent="0.2">
      <c r="A35" s="22" t="s">
        <v>3</v>
      </c>
      <c r="B35" s="27">
        <v>37455</v>
      </c>
      <c r="C35" s="28">
        <v>10.9</v>
      </c>
      <c r="D35" s="28">
        <v>9.6300000000000008</v>
      </c>
      <c r="E35" s="29">
        <v>2.97</v>
      </c>
      <c r="F35" s="28">
        <v>7.43</v>
      </c>
      <c r="G35" s="30">
        <v>78</v>
      </c>
      <c r="H35" s="26">
        <v>386</v>
      </c>
      <c r="I35" s="28">
        <v>0.8</v>
      </c>
      <c r="J35" s="28">
        <v>0.45</v>
      </c>
    </row>
    <row r="36" spans="1:10" x14ac:dyDescent="0.2">
      <c r="A36" s="22" t="s">
        <v>3</v>
      </c>
      <c r="B36" s="27">
        <v>37483</v>
      </c>
      <c r="C36" s="28">
        <v>13.3</v>
      </c>
      <c r="D36" s="28">
        <v>9.9</v>
      </c>
      <c r="E36" s="29">
        <v>3.27</v>
      </c>
      <c r="F36" s="28">
        <v>7.4</v>
      </c>
      <c r="G36" s="30">
        <v>35</v>
      </c>
      <c r="H36" s="26">
        <v>240</v>
      </c>
      <c r="I36" s="28">
        <v>6.6</v>
      </c>
      <c r="J36" s="28">
        <v>0.35</v>
      </c>
    </row>
    <row r="37" spans="1:10" x14ac:dyDescent="0.2">
      <c r="A37" s="22" t="s">
        <v>3</v>
      </c>
      <c r="B37" s="27">
        <v>37518</v>
      </c>
      <c r="C37" s="28">
        <v>17.5</v>
      </c>
      <c r="D37" s="28">
        <v>9.9</v>
      </c>
      <c r="E37" s="29">
        <v>3.69</v>
      </c>
      <c r="F37" s="28">
        <v>7.37</v>
      </c>
      <c r="G37" s="30">
        <v>21</v>
      </c>
      <c r="H37" s="26">
        <v>99</v>
      </c>
      <c r="I37" s="28">
        <v>5.6</v>
      </c>
      <c r="J37" s="28">
        <v>0.66</v>
      </c>
    </row>
    <row r="38" spans="1:10" x14ac:dyDescent="0.2">
      <c r="A38" s="22" t="s">
        <v>3</v>
      </c>
      <c r="B38" s="27">
        <v>37546</v>
      </c>
      <c r="C38" s="28">
        <v>22.3</v>
      </c>
      <c r="D38" s="28">
        <v>7.41</v>
      </c>
      <c r="E38" s="29">
        <v>4.1500000000000004</v>
      </c>
      <c r="F38" s="28">
        <v>7.02</v>
      </c>
      <c r="G38" s="30">
        <v>16.7</v>
      </c>
      <c r="H38" s="26">
        <v>493</v>
      </c>
      <c r="I38" s="28">
        <v>1.3</v>
      </c>
      <c r="J38" s="28">
        <v>1.3</v>
      </c>
    </row>
    <row r="39" spans="1:10" x14ac:dyDescent="0.2">
      <c r="A39" s="22" t="s">
        <v>3</v>
      </c>
      <c r="B39" s="27">
        <v>37574</v>
      </c>
      <c r="C39" s="31" t="s">
        <v>1</v>
      </c>
      <c r="D39" s="31" t="s">
        <v>1</v>
      </c>
      <c r="E39" s="32" t="s">
        <v>1</v>
      </c>
      <c r="F39" s="31" t="s">
        <v>1</v>
      </c>
      <c r="G39" s="33" t="s">
        <v>1</v>
      </c>
      <c r="H39" s="33" t="s">
        <v>1</v>
      </c>
      <c r="I39" s="31" t="s">
        <v>1</v>
      </c>
      <c r="J39" s="31" t="s">
        <v>1</v>
      </c>
    </row>
    <row r="40" spans="1:10" x14ac:dyDescent="0.2">
      <c r="A40" s="22" t="s">
        <v>3</v>
      </c>
      <c r="B40" s="27">
        <v>37679</v>
      </c>
      <c r="C40" s="28">
        <v>22.8</v>
      </c>
      <c r="D40" s="28">
        <v>10.1</v>
      </c>
      <c r="E40" s="29">
        <v>2.73</v>
      </c>
      <c r="F40" s="28">
        <v>7.1</v>
      </c>
      <c r="G40" s="30">
        <v>30</v>
      </c>
      <c r="H40" s="26">
        <v>292</v>
      </c>
      <c r="I40" s="28">
        <v>5.3</v>
      </c>
      <c r="J40" s="28">
        <v>0.5</v>
      </c>
    </row>
    <row r="41" spans="1:10" x14ac:dyDescent="0.2">
      <c r="A41" s="22" t="s">
        <v>3</v>
      </c>
      <c r="B41" s="27">
        <v>37700</v>
      </c>
      <c r="C41" s="28">
        <v>22.2</v>
      </c>
      <c r="D41" s="28">
        <v>6.7</v>
      </c>
      <c r="E41" s="29">
        <v>3.54</v>
      </c>
      <c r="F41" s="28">
        <v>7.3</v>
      </c>
      <c r="G41" s="30">
        <v>107</v>
      </c>
      <c r="H41" s="26">
        <v>280</v>
      </c>
      <c r="I41" s="28">
        <v>5.6</v>
      </c>
      <c r="J41" s="28">
        <v>0.5</v>
      </c>
    </row>
    <row r="42" spans="1:10" x14ac:dyDescent="0.2">
      <c r="A42" s="22" t="s">
        <v>3</v>
      </c>
      <c r="B42" s="27">
        <v>37712</v>
      </c>
      <c r="C42" s="28">
        <v>20.6</v>
      </c>
      <c r="D42" s="28">
        <v>8.5</v>
      </c>
      <c r="E42" s="29">
        <v>3.79</v>
      </c>
      <c r="F42" s="28">
        <v>7.4</v>
      </c>
      <c r="G42" s="30" t="s">
        <v>2</v>
      </c>
      <c r="H42" s="26">
        <v>534</v>
      </c>
      <c r="I42" s="28">
        <v>4</v>
      </c>
      <c r="J42" s="28">
        <v>0.1</v>
      </c>
    </row>
    <row r="43" spans="1:10" x14ac:dyDescent="0.2">
      <c r="A43" s="22" t="s">
        <v>3</v>
      </c>
      <c r="B43" s="27">
        <v>37756</v>
      </c>
      <c r="C43" s="28">
        <v>16.7</v>
      </c>
      <c r="D43" s="28">
        <v>10.96</v>
      </c>
      <c r="E43" s="29">
        <v>2.8</v>
      </c>
      <c r="F43" s="28">
        <v>7.39</v>
      </c>
      <c r="G43" s="30">
        <v>80</v>
      </c>
      <c r="H43" s="26">
        <v>230</v>
      </c>
      <c r="I43" s="28">
        <v>3</v>
      </c>
      <c r="J43" s="28">
        <v>0.51</v>
      </c>
    </row>
    <row r="44" spans="1:10" x14ac:dyDescent="0.2">
      <c r="A44" s="22" t="s">
        <v>3</v>
      </c>
      <c r="B44" s="27">
        <v>37784</v>
      </c>
      <c r="C44" s="28">
        <v>13.7</v>
      </c>
      <c r="D44" s="28">
        <v>14.3</v>
      </c>
      <c r="E44" s="29">
        <v>2.6</v>
      </c>
      <c r="F44" s="28">
        <v>7</v>
      </c>
      <c r="G44" s="30">
        <v>5.9</v>
      </c>
      <c r="H44" s="26">
        <v>481</v>
      </c>
      <c r="I44" s="28">
        <v>7.6</v>
      </c>
      <c r="J44" s="28">
        <v>0.5</v>
      </c>
    </row>
    <row r="45" spans="1:10" x14ac:dyDescent="0.2">
      <c r="A45" s="22" t="s">
        <v>3</v>
      </c>
      <c r="B45" s="27">
        <v>37826</v>
      </c>
      <c r="C45" s="28">
        <v>13.1</v>
      </c>
      <c r="D45" s="28">
        <v>8.8000000000000007</v>
      </c>
      <c r="E45" s="29">
        <v>0.24199999999999999</v>
      </c>
      <c r="F45" s="28">
        <v>7.2</v>
      </c>
      <c r="G45" s="30">
        <v>66</v>
      </c>
      <c r="H45" s="26">
        <v>336</v>
      </c>
      <c r="I45" s="28">
        <v>2.8</v>
      </c>
      <c r="J45" s="28">
        <v>0.5</v>
      </c>
    </row>
    <row r="46" spans="1:10" x14ac:dyDescent="0.2">
      <c r="A46" s="22" t="s">
        <v>3</v>
      </c>
      <c r="B46" s="27">
        <v>37854</v>
      </c>
      <c r="C46" s="28">
        <v>12.9</v>
      </c>
      <c r="D46" s="28">
        <v>10.33</v>
      </c>
      <c r="E46" s="29">
        <v>4.28</v>
      </c>
      <c r="F46" s="28">
        <v>6.9</v>
      </c>
      <c r="G46" s="30">
        <v>668</v>
      </c>
      <c r="H46" s="26">
        <v>367</v>
      </c>
      <c r="I46" s="28">
        <v>2.4</v>
      </c>
      <c r="J46" s="28">
        <v>0.5</v>
      </c>
    </row>
    <row r="47" spans="1:10" x14ac:dyDescent="0.2">
      <c r="A47" s="22" t="s">
        <v>3</v>
      </c>
      <c r="B47" s="27">
        <v>37882</v>
      </c>
      <c r="C47" s="28">
        <v>19.100000000000001</v>
      </c>
      <c r="D47" s="28">
        <v>8.1</v>
      </c>
      <c r="E47" s="29">
        <v>4.08</v>
      </c>
      <c r="F47" s="28">
        <v>7</v>
      </c>
      <c r="G47" s="30">
        <v>3.9</v>
      </c>
      <c r="H47" s="26">
        <v>382</v>
      </c>
      <c r="I47" s="28">
        <v>2.8</v>
      </c>
      <c r="J47" s="28">
        <v>0.5</v>
      </c>
    </row>
    <row r="48" spans="1:10" x14ac:dyDescent="0.2">
      <c r="A48" s="22" t="s">
        <v>3</v>
      </c>
      <c r="B48" s="27">
        <v>37910</v>
      </c>
      <c r="C48" s="28">
        <v>23</v>
      </c>
      <c r="D48" s="28">
        <v>11.5</v>
      </c>
      <c r="E48" s="29">
        <v>3.7</v>
      </c>
      <c r="F48" s="28">
        <v>7.2</v>
      </c>
      <c r="G48" s="30">
        <v>13.4</v>
      </c>
      <c r="H48" s="26">
        <v>322</v>
      </c>
      <c r="I48" s="28">
        <v>2.4</v>
      </c>
      <c r="J48" s="28">
        <v>0.5</v>
      </c>
    </row>
    <row r="49" spans="1:10" x14ac:dyDescent="0.2">
      <c r="A49" s="22" t="s">
        <v>3</v>
      </c>
      <c r="B49" s="27">
        <v>37938</v>
      </c>
      <c r="C49" s="34">
        <v>18.7</v>
      </c>
      <c r="D49" s="34">
        <v>10.199999999999999</v>
      </c>
      <c r="E49" s="35">
        <v>3.85</v>
      </c>
      <c r="F49" s="34">
        <v>7.3</v>
      </c>
      <c r="G49" s="36">
        <v>30</v>
      </c>
      <c r="H49" s="26">
        <v>502</v>
      </c>
      <c r="I49" s="37" t="s">
        <v>1</v>
      </c>
      <c r="J49" s="34">
        <v>0.21</v>
      </c>
    </row>
    <row r="50" spans="1:10" x14ac:dyDescent="0.2">
      <c r="A50" s="22" t="s">
        <v>3</v>
      </c>
      <c r="B50" s="27">
        <v>38036</v>
      </c>
      <c r="C50" s="28">
        <v>25.3</v>
      </c>
      <c r="D50" s="28">
        <v>6.4</v>
      </c>
      <c r="E50" s="29">
        <v>5.56</v>
      </c>
      <c r="F50" s="28">
        <v>6.9</v>
      </c>
      <c r="G50" s="33" t="s">
        <v>1</v>
      </c>
      <c r="H50" s="33" t="s">
        <v>1</v>
      </c>
      <c r="I50" s="28">
        <v>1.8</v>
      </c>
      <c r="J50" s="28">
        <v>2</v>
      </c>
    </row>
    <row r="51" spans="1:10" x14ac:dyDescent="0.2">
      <c r="A51" s="22" t="s">
        <v>3</v>
      </c>
      <c r="B51" s="27">
        <v>38064</v>
      </c>
      <c r="C51" s="28">
        <v>19.2</v>
      </c>
      <c r="D51" s="28">
        <v>5.8</v>
      </c>
      <c r="E51" s="29">
        <v>6.15</v>
      </c>
      <c r="F51" s="28">
        <v>6.8</v>
      </c>
      <c r="G51" s="33" t="s">
        <v>1</v>
      </c>
      <c r="H51" s="33" t="s">
        <v>1</v>
      </c>
      <c r="I51" s="28">
        <v>3</v>
      </c>
      <c r="J51" s="28">
        <v>0.5</v>
      </c>
    </row>
    <row r="52" spans="1:10" x14ac:dyDescent="0.2">
      <c r="A52" s="22" t="s">
        <v>3</v>
      </c>
      <c r="B52" s="27">
        <v>38106</v>
      </c>
      <c r="C52" s="28">
        <v>17</v>
      </c>
      <c r="D52" s="28">
        <v>8.6</v>
      </c>
      <c r="E52" s="29">
        <v>7.4</v>
      </c>
      <c r="F52" s="28">
        <v>7</v>
      </c>
      <c r="G52" s="33" t="s">
        <v>1</v>
      </c>
      <c r="H52" s="33" t="s">
        <v>1</v>
      </c>
      <c r="I52" s="28">
        <v>2.2000000000000002</v>
      </c>
      <c r="J52" s="28">
        <v>0.5</v>
      </c>
    </row>
    <row r="53" spans="1:10" x14ac:dyDescent="0.2">
      <c r="A53" s="22" t="s">
        <v>3</v>
      </c>
      <c r="B53" s="27">
        <v>38127</v>
      </c>
      <c r="C53" s="28">
        <v>13.6</v>
      </c>
      <c r="D53" s="28">
        <v>8.6</v>
      </c>
      <c r="E53" s="29">
        <v>6.4</v>
      </c>
      <c r="F53" s="28">
        <v>7</v>
      </c>
      <c r="G53" s="33" t="s">
        <v>1</v>
      </c>
      <c r="H53" s="33" t="s">
        <v>1</v>
      </c>
      <c r="I53" s="28">
        <v>3.2</v>
      </c>
      <c r="J53" s="28">
        <v>0.5</v>
      </c>
    </row>
    <row r="54" spans="1:10" x14ac:dyDescent="0.2">
      <c r="A54" s="22" t="s">
        <v>3</v>
      </c>
      <c r="B54" s="27">
        <v>38160</v>
      </c>
      <c r="C54" s="28">
        <v>12.3</v>
      </c>
      <c r="D54" s="28">
        <v>9.6</v>
      </c>
      <c r="E54" s="29">
        <v>6.84</v>
      </c>
      <c r="F54" s="28">
        <v>7</v>
      </c>
      <c r="G54" s="30">
        <v>120</v>
      </c>
      <c r="H54" s="26">
        <v>203</v>
      </c>
      <c r="I54" s="28">
        <v>4.5999999999999996</v>
      </c>
      <c r="J54" s="28">
        <v>0.5</v>
      </c>
    </row>
    <row r="55" spans="1:10" x14ac:dyDescent="0.2">
      <c r="A55" s="22" t="s">
        <v>3</v>
      </c>
      <c r="B55" s="27">
        <v>38190</v>
      </c>
      <c r="C55" s="28">
        <v>14.6</v>
      </c>
      <c r="D55" s="28">
        <v>9.4</v>
      </c>
      <c r="E55" s="29">
        <v>8.18</v>
      </c>
      <c r="F55" s="28">
        <v>7</v>
      </c>
      <c r="G55" s="33" t="s">
        <v>1</v>
      </c>
      <c r="H55" s="38" t="s">
        <v>1</v>
      </c>
      <c r="I55" s="28">
        <v>4.2</v>
      </c>
      <c r="J55" s="28">
        <v>0.5</v>
      </c>
    </row>
    <row r="56" spans="1:10" x14ac:dyDescent="0.2">
      <c r="A56" s="22" t="s">
        <v>3</v>
      </c>
      <c r="B56" s="27">
        <v>38218</v>
      </c>
      <c r="C56" s="28">
        <v>17.899999999999999</v>
      </c>
      <c r="D56" s="28">
        <v>6.7</v>
      </c>
      <c r="E56" s="29">
        <v>11.1</v>
      </c>
      <c r="F56" s="28">
        <v>6.8</v>
      </c>
      <c r="G56" s="30">
        <v>3.48</v>
      </c>
      <c r="H56" s="26">
        <v>154</v>
      </c>
      <c r="I56" s="28">
        <v>3.6</v>
      </c>
      <c r="J56" s="28">
        <v>0.5</v>
      </c>
    </row>
    <row r="57" spans="1:10" x14ac:dyDescent="0.2">
      <c r="A57" s="22" t="s">
        <v>3</v>
      </c>
      <c r="B57" s="27">
        <v>38246</v>
      </c>
      <c r="C57" s="28">
        <v>15.7</v>
      </c>
      <c r="D57" s="28">
        <v>6.5</v>
      </c>
      <c r="E57" s="29">
        <v>8.0299999999999994</v>
      </c>
      <c r="F57" s="28">
        <v>6.9</v>
      </c>
      <c r="G57" s="30">
        <v>0.45</v>
      </c>
      <c r="H57" s="26">
        <v>452</v>
      </c>
      <c r="I57" s="28">
        <v>6.4</v>
      </c>
      <c r="J57" s="28">
        <v>0.5</v>
      </c>
    </row>
    <row r="58" spans="1:10" x14ac:dyDescent="0.2">
      <c r="A58" s="22" t="s">
        <v>3</v>
      </c>
      <c r="B58" s="27">
        <v>38274</v>
      </c>
      <c r="C58" s="28">
        <v>22</v>
      </c>
      <c r="D58" s="28">
        <v>6.8</v>
      </c>
      <c r="E58" s="29">
        <v>7.5</v>
      </c>
      <c r="F58" s="28">
        <v>6.6</v>
      </c>
      <c r="G58" s="30">
        <v>10</v>
      </c>
      <c r="H58" s="26">
        <v>284</v>
      </c>
      <c r="I58" s="28">
        <v>3</v>
      </c>
      <c r="J58" s="28">
        <v>0.5</v>
      </c>
    </row>
    <row r="59" spans="1:10" x14ac:dyDescent="0.2">
      <c r="A59" s="22" t="s">
        <v>3</v>
      </c>
      <c r="B59" s="27">
        <v>38302</v>
      </c>
      <c r="C59" s="28">
        <v>18.600000000000001</v>
      </c>
      <c r="D59" s="28">
        <v>6.5</v>
      </c>
      <c r="E59" s="29">
        <v>8.42</v>
      </c>
      <c r="F59" s="28">
        <v>6.8</v>
      </c>
      <c r="G59" s="30">
        <v>9</v>
      </c>
      <c r="H59" s="26">
        <v>131</v>
      </c>
      <c r="I59" s="28">
        <v>3.6</v>
      </c>
      <c r="J59" s="28">
        <v>0.5</v>
      </c>
    </row>
    <row r="60" spans="1:10" x14ac:dyDescent="0.2">
      <c r="A60" s="22" t="s">
        <v>3</v>
      </c>
      <c r="B60" s="27">
        <v>38400</v>
      </c>
      <c r="C60" s="34">
        <v>21.3</v>
      </c>
      <c r="D60" s="34">
        <v>13.6</v>
      </c>
      <c r="E60" s="35">
        <v>6.68</v>
      </c>
      <c r="F60" s="34">
        <v>7.2</v>
      </c>
      <c r="G60" s="36">
        <v>11</v>
      </c>
      <c r="H60" s="26">
        <v>313</v>
      </c>
      <c r="I60" s="34">
        <v>4.5999999999999996</v>
      </c>
      <c r="J60" s="34">
        <v>0.5</v>
      </c>
    </row>
    <row r="61" spans="1:10" x14ac:dyDescent="0.2">
      <c r="A61" s="22" t="s">
        <v>3</v>
      </c>
      <c r="B61" s="27">
        <v>38428</v>
      </c>
      <c r="C61" s="34">
        <v>19.8</v>
      </c>
      <c r="D61" s="34">
        <v>2</v>
      </c>
      <c r="E61" s="35">
        <v>5.4</v>
      </c>
      <c r="F61" s="34">
        <v>6.9</v>
      </c>
      <c r="G61" s="36">
        <v>10</v>
      </c>
      <c r="H61" s="26">
        <v>139</v>
      </c>
      <c r="I61" s="34">
        <v>5.2</v>
      </c>
      <c r="J61" s="34">
        <v>0.5</v>
      </c>
    </row>
    <row r="62" spans="1:10" x14ac:dyDescent="0.2">
      <c r="A62" s="22" t="s">
        <v>3</v>
      </c>
      <c r="B62" s="27">
        <v>38470</v>
      </c>
      <c r="C62" s="34">
        <v>17.399999999999999</v>
      </c>
      <c r="D62" s="34">
        <v>5.8</v>
      </c>
      <c r="E62" s="35">
        <v>5.39</v>
      </c>
      <c r="F62" s="34">
        <v>6.8</v>
      </c>
      <c r="G62" s="36">
        <v>5.6</v>
      </c>
      <c r="H62" s="26">
        <v>149</v>
      </c>
      <c r="I62" s="34">
        <v>4</v>
      </c>
      <c r="J62" s="34">
        <v>0.5</v>
      </c>
    </row>
    <row r="63" spans="1:10" x14ac:dyDescent="0.2">
      <c r="A63" s="22" t="s">
        <v>3</v>
      </c>
      <c r="B63" s="27">
        <v>38498</v>
      </c>
      <c r="C63" s="34">
        <v>15.2</v>
      </c>
      <c r="D63" s="34">
        <v>6.7</v>
      </c>
      <c r="E63" s="35">
        <v>5.8</v>
      </c>
      <c r="F63" s="34">
        <v>6.8</v>
      </c>
      <c r="G63" s="36">
        <v>6.13</v>
      </c>
      <c r="H63" s="26">
        <v>509</v>
      </c>
      <c r="I63" s="34">
        <v>7</v>
      </c>
      <c r="J63" s="34">
        <v>0.5</v>
      </c>
    </row>
    <row r="64" spans="1:10" x14ac:dyDescent="0.2">
      <c r="A64" s="22" t="s">
        <v>3</v>
      </c>
      <c r="B64" s="27">
        <v>38526</v>
      </c>
      <c r="C64" s="34">
        <v>12</v>
      </c>
      <c r="D64" s="34">
        <v>6.6</v>
      </c>
      <c r="E64" s="35">
        <v>5.7</v>
      </c>
      <c r="F64" s="34">
        <v>6.9</v>
      </c>
      <c r="G64" s="36">
        <v>1</v>
      </c>
      <c r="H64" s="26">
        <v>530</v>
      </c>
      <c r="I64" s="34">
        <v>3.8</v>
      </c>
      <c r="J64" s="34">
        <v>0.5</v>
      </c>
    </row>
    <row r="65" spans="1:10" x14ac:dyDescent="0.2">
      <c r="A65" s="22" t="s">
        <v>3</v>
      </c>
      <c r="B65" s="27">
        <v>38554</v>
      </c>
      <c r="C65" s="34">
        <v>12.1</v>
      </c>
      <c r="D65" s="34">
        <v>5.6</v>
      </c>
      <c r="E65" s="35">
        <v>5.5</v>
      </c>
      <c r="F65" s="34">
        <v>6.7</v>
      </c>
      <c r="G65" s="36">
        <v>0</v>
      </c>
      <c r="H65" s="26">
        <v>433</v>
      </c>
      <c r="I65" s="34">
        <v>4.2</v>
      </c>
      <c r="J65" s="34">
        <v>0.5</v>
      </c>
    </row>
    <row r="66" spans="1:10" x14ac:dyDescent="0.2">
      <c r="A66" s="22" t="s">
        <v>3</v>
      </c>
      <c r="B66" s="27">
        <v>38582</v>
      </c>
      <c r="C66" s="34">
        <v>11.3</v>
      </c>
      <c r="D66" s="34">
        <v>4.5999999999999996</v>
      </c>
      <c r="E66" s="35">
        <v>4.4400000000000004</v>
      </c>
      <c r="F66" s="34">
        <v>6.9</v>
      </c>
      <c r="G66" s="36">
        <v>1.9</v>
      </c>
      <c r="H66" s="26">
        <v>544</v>
      </c>
      <c r="I66" s="34">
        <v>3.2</v>
      </c>
      <c r="J66" s="34">
        <v>0.5</v>
      </c>
    </row>
    <row r="67" spans="1:10" x14ac:dyDescent="0.2">
      <c r="A67" s="22" t="s">
        <v>3</v>
      </c>
      <c r="B67" s="27">
        <v>38610</v>
      </c>
      <c r="C67" s="34">
        <v>15</v>
      </c>
      <c r="D67" s="34">
        <v>5.7</v>
      </c>
      <c r="E67" s="35">
        <v>4.63</v>
      </c>
      <c r="F67" s="34">
        <v>6.7</v>
      </c>
      <c r="G67" s="36">
        <v>12</v>
      </c>
      <c r="H67" s="26">
        <v>467</v>
      </c>
      <c r="I67" s="34">
        <v>2.8</v>
      </c>
      <c r="J67" s="34">
        <v>0.5</v>
      </c>
    </row>
    <row r="68" spans="1:10" x14ac:dyDescent="0.2">
      <c r="A68" s="22" t="s">
        <v>3</v>
      </c>
      <c r="B68" s="27">
        <v>38638</v>
      </c>
      <c r="C68" s="34">
        <v>19</v>
      </c>
      <c r="D68" s="34">
        <v>4.3</v>
      </c>
      <c r="E68" s="35">
        <v>5.25</v>
      </c>
      <c r="F68" s="34">
        <v>6.5</v>
      </c>
      <c r="G68" s="36">
        <v>8.4</v>
      </c>
      <c r="H68" s="26">
        <v>287</v>
      </c>
      <c r="I68" s="34">
        <v>0</v>
      </c>
      <c r="J68" s="34">
        <v>0.5</v>
      </c>
    </row>
    <row r="69" spans="1:10" x14ac:dyDescent="0.2">
      <c r="A69" s="22" t="s">
        <v>3</v>
      </c>
      <c r="B69" s="27">
        <v>38666</v>
      </c>
      <c r="C69" s="34">
        <v>24.3</v>
      </c>
      <c r="D69" s="34">
        <v>4.0999999999999996</v>
      </c>
      <c r="E69" s="35">
        <v>5.21</v>
      </c>
      <c r="F69" s="34">
        <v>6.8</v>
      </c>
      <c r="G69" s="36">
        <v>12.8</v>
      </c>
      <c r="H69" s="26">
        <v>358</v>
      </c>
      <c r="I69" s="34">
        <v>3.2</v>
      </c>
      <c r="J69" s="34">
        <v>0.5</v>
      </c>
    </row>
    <row r="70" spans="1:10" x14ac:dyDescent="0.2">
      <c r="A70" s="22" t="s">
        <v>3</v>
      </c>
      <c r="B70" s="27">
        <v>38764</v>
      </c>
      <c r="C70" s="34">
        <v>23.3</v>
      </c>
      <c r="D70" s="34">
        <v>2.4</v>
      </c>
      <c r="E70" s="35">
        <v>9.4</v>
      </c>
      <c r="F70" s="34">
        <v>7</v>
      </c>
      <c r="G70" s="36">
        <v>17.3</v>
      </c>
      <c r="H70" s="26">
        <v>394</v>
      </c>
      <c r="I70" s="34">
        <v>2</v>
      </c>
      <c r="J70" s="34">
        <v>0.5</v>
      </c>
    </row>
    <row r="71" spans="1:10" x14ac:dyDescent="0.2">
      <c r="A71" s="22" t="s">
        <v>3</v>
      </c>
      <c r="B71" s="27">
        <v>38799</v>
      </c>
      <c r="C71" s="34">
        <v>20</v>
      </c>
      <c r="D71" s="34">
        <v>6</v>
      </c>
      <c r="E71" s="35">
        <v>6.2</v>
      </c>
      <c r="F71" s="34">
        <v>6</v>
      </c>
      <c r="G71" s="36">
        <v>4.7</v>
      </c>
      <c r="H71" s="26">
        <v>535</v>
      </c>
      <c r="I71" s="34">
        <v>1.8</v>
      </c>
      <c r="J71" s="34">
        <v>0.5</v>
      </c>
    </row>
    <row r="72" spans="1:10" x14ac:dyDescent="0.2">
      <c r="A72" s="22" t="s">
        <v>3</v>
      </c>
      <c r="B72" s="27">
        <v>38820</v>
      </c>
      <c r="C72" s="34">
        <v>19.899999999999999</v>
      </c>
      <c r="D72" s="34">
        <v>4.5999999999999996</v>
      </c>
      <c r="E72" s="35">
        <v>8.36</v>
      </c>
      <c r="F72" s="34">
        <v>6.6</v>
      </c>
      <c r="G72" s="36">
        <v>27</v>
      </c>
      <c r="H72" s="26">
        <v>301</v>
      </c>
      <c r="I72" s="34">
        <v>2</v>
      </c>
      <c r="J72" s="34">
        <v>0.5</v>
      </c>
    </row>
    <row r="73" spans="1:10" x14ac:dyDescent="0.2">
      <c r="A73" s="22" t="s">
        <v>3</v>
      </c>
      <c r="B73" s="27">
        <v>38855</v>
      </c>
      <c r="C73" s="34">
        <v>14.1</v>
      </c>
      <c r="D73" s="34">
        <v>7.3</v>
      </c>
      <c r="E73" s="35">
        <v>6.5</v>
      </c>
      <c r="F73" s="34">
        <v>6.7</v>
      </c>
      <c r="G73" s="36">
        <v>5</v>
      </c>
      <c r="H73" s="26">
        <v>295</v>
      </c>
      <c r="I73" s="34">
        <v>7.6</v>
      </c>
      <c r="J73" s="34">
        <v>0.5</v>
      </c>
    </row>
    <row r="74" spans="1:10" x14ac:dyDescent="0.2">
      <c r="A74" s="22" t="s">
        <v>3</v>
      </c>
      <c r="B74" s="27">
        <v>38883</v>
      </c>
      <c r="C74" s="34">
        <v>10.9</v>
      </c>
      <c r="D74" s="34">
        <v>2.2000000000000002</v>
      </c>
      <c r="E74" s="35">
        <v>10.1</v>
      </c>
      <c r="F74" s="34">
        <v>5.9</v>
      </c>
      <c r="G74" s="36">
        <v>4.75</v>
      </c>
      <c r="H74" s="26">
        <v>376</v>
      </c>
      <c r="I74" s="34">
        <v>24</v>
      </c>
      <c r="J74" s="34">
        <v>0.5</v>
      </c>
    </row>
    <row r="75" spans="1:10" x14ac:dyDescent="0.2">
      <c r="A75" s="22" t="s">
        <v>3</v>
      </c>
      <c r="B75" s="27">
        <v>38925</v>
      </c>
      <c r="C75" s="34">
        <v>14.5</v>
      </c>
      <c r="D75" s="34">
        <v>8</v>
      </c>
      <c r="E75" s="35">
        <v>6.1</v>
      </c>
      <c r="F75" s="34">
        <v>7</v>
      </c>
      <c r="G75" s="36">
        <v>3</v>
      </c>
      <c r="H75" s="26">
        <v>245</v>
      </c>
      <c r="I75" s="34">
        <v>4</v>
      </c>
      <c r="J75" s="34">
        <v>0.5</v>
      </c>
    </row>
    <row r="76" spans="1:10" x14ac:dyDescent="0.2">
      <c r="A76" s="22" t="s">
        <v>3</v>
      </c>
      <c r="B76" s="27">
        <v>38953</v>
      </c>
      <c r="C76" s="34">
        <v>12.8</v>
      </c>
      <c r="D76" s="34">
        <v>10.1</v>
      </c>
      <c r="E76" s="35">
        <v>6.58</v>
      </c>
      <c r="F76" s="34">
        <v>7</v>
      </c>
      <c r="G76" s="36">
        <v>23</v>
      </c>
      <c r="H76" s="26">
        <v>469</v>
      </c>
      <c r="I76" s="34">
        <v>3.4</v>
      </c>
      <c r="J76" s="34">
        <v>0.5</v>
      </c>
    </row>
    <row r="77" spans="1:10" x14ac:dyDescent="0.2">
      <c r="A77" s="22" t="s">
        <v>3</v>
      </c>
      <c r="B77" s="27">
        <v>38981</v>
      </c>
      <c r="C77" s="34">
        <v>18.3</v>
      </c>
      <c r="D77" s="34">
        <v>7.8</v>
      </c>
      <c r="E77" s="35">
        <v>7.85</v>
      </c>
      <c r="F77" s="34">
        <v>6.7</v>
      </c>
      <c r="G77" s="36">
        <v>17.100000000000001</v>
      </c>
      <c r="H77" s="26">
        <v>514</v>
      </c>
      <c r="I77" s="34">
        <v>4</v>
      </c>
      <c r="J77" s="34">
        <v>0.5</v>
      </c>
    </row>
    <row r="78" spans="1:10" x14ac:dyDescent="0.2">
      <c r="A78" s="22" t="s">
        <v>3</v>
      </c>
      <c r="B78" s="27">
        <v>39009</v>
      </c>
      <c r="C78" s="34">
        <v>22.2</v>
      </c>
      <c r="D78" s="34">
        <v>8.6</v>
      </c>
      <c r="E78" s="35">
        <v>5.9</v>
      </c>
      <c r="F78" s="34">
        <v>6.7</v>
      </c>
      <c r="G78" s="36">
        <v>8</v>
      </c>
      <c r="H78" s="26">
        <v>453</v>
      </c>
      <c r="I78" s="34">
        <v>2.2000000000000002</v>
      </c>
      <c r="J78" s="34">
        <v>0.5</v>
      </c>
    </row>
    <row r="79" spans="1:10" x14ac:dyDescent="0.2">
      <c r="A79" s="22" t="s">
        <v>3</v>
      </c>
      <c r="B79" s="27">
        <v>39037</v>
      </c>
      <c r="C79" s="34">
        <v>14.9</v>
      </c>
      <c r="D79" s="34">
        <v>6.3</v>
      </c>
      <c r="E79" s="35">
        <v>5.16</v>
      </c>
      <c r="F79" s="34">
        <v>6.9</v>
      </c>
      <c r="G79" s="36">
        <v>13</v>
      </c>
      <c r="H79" s="26">
        <v>87</v>
      </c>
      <c r="I79" s="34">
        <v>3</v>
      </c>
      <c r="J79" s="34">
        <v>0.5</v>
      </c>
    </row>
    <row r="80" spans="1:10" x14ac:dyDescent="0.2">
      <c r="A80" s="22" t="s">
        <v>3</v>
      </c>
      <c r="B80" s="27">
        <v>39135</v>
      </c>
      <c r="C80" s="34">
        <v>24.6</v>
      </c>
      <c r="D80" s="34">
        <v>5.6</v>
      </c>
      <c r="E80" s="35">
        <v>7.44</v>
      </c>
      <c r="F80" s="34">
        <v>6.9</v>
      </c>
      <c r="G80" s="36">
        <v>6.39</v>
      </c>
      <c r="H80" s="26">
        <v>169</v>
      </c>
      <c r="I80" s="34">
        <v>3.2</v>
      </c>
      <c r="J80" s="34">
        <v>0.5</v>
      </c>
    </row>
    <row r="81" spans="1:10" x14ac:dyDescent="0.2">
      <c r="A81" s="22" t="s">
        <v>3</v>
      </c>
      <c r="B81" s="27">
        <v>39163</v>
      </c>
      <c r="C81" s="34">
        <v>23.5</v>
      </c>
      <c r="D81" s="34">
        <v>4.7</v>
      </c>
      <c r="E81" s="35">
        <v>6.8</v>
      </c>
      <c r="F81" s="34">
        <v>6.6</v>
      </c>
      <c r="G81" s="36">
        <v>12.9</v>
      </c>
      <c r="H81" s="26">
        <v>525</v>
      </c>
      <c r="I81" s="34">
        <v>5.2</v>
      </c>
      <c r="J81" s="34">
        <v>0.5</v>
      </c>
    </row>
    <row r="82" spans="1:10" x14ac:dyDescent="0.2">
      <c r="A82" s="22" t="s">
        <v>3</v>
      </c>
      <c r="B82" s="27">
        <v>39198</v>
      </c>
      <c r="C82" s="34">
        <v>18.3</v>
      </c>
      <c r="D82" s="34">
        <v>8.3000000000000007</v>
      </c>
      <c r="E82" s="35">
        <v>5.37</v>
      </c>
      <c r="F82" s="34">
        <v>7</v>
      </c>
      <c r="G82" s="36">
        <v>15</v>
      </c>
      <c r="H82" s="26">
        <v>380</v>
      </c>
      <c r="I82" s="34">
        <v>5</v>
      </c>
      <c r="J82" s="34">
        <v>0.5</v>
      </c>
    </row>
    <row r="83" spans="1:10" x14ac:dyDescent="0.2">
      <c r="A83" s="22" t="s">
        <v>3</v>
      </c>
      <c r="B83" s="27">
        <v>39226</v>
      </c>
      <c r="C83" s="34">
        <v>13.9</v>
      </c>
      <c r="D83" s="34">
        <v>3.4</v>
      </c>
      <c r="E83" s="35">
        <v>7.25</v>
      </c>
      <c r="F83" s="34">
        <v>6.9</v>
      </c>
      <c r="G83" s="36">
        <v>13.6</v>
      </c>
      <c r="H83" s="26">
        <v>545</v>
      </c>
      <c r="I83" s="34">
        <v>13.4</v>
      </c>
      <c r="J83" s="34">
        <v>0.5</v>
      </c>
    </row>
    <row r="84" spans="1:10" x14ac:dyDescent="0.2">
      <c r="A84" s="22" t="s">
        <v>3</v>
      </c>
      <c r="B84" s="27">
        <v>39254</v>
      </c>
      <c r="C84" s="37" t="s">
        <v>1</v>
      </c>
      <c r="D84" s="37" t="s">
        <v>1</v>
      </c>
      <c r="E84" s="39" t="s">
        <v>1</v>
      </c>
      <c r="F84" s="37" t="s">
        <v>1</v>
      </c>
      <c r="G84" s="40" t="s">
        <v>1</v>
      </c>
      <c r="H84" s="40" t="s">
        <v>1</v>
      </c>
      <c r="I84" s="37" t="s">
        <v>1</v>
      </c>
      <c r="J84" s="37" t="s">
        <v>1</v>
      </c>
    </row>
    <row r="85" spans="1:10" x14ac:dyDescent="0.2">
      <c r="A85" s="22" t="s">
        <v>3</v>
      </c>
      <c r="B85" s="27">
        <v>39282</v>
      </c>
      <c r="C85" s="34">
        <v>11</v>
      </c>
      <c r="D85" s="34">
        <v>11.1</v>
      </c>
      <c r="E85" s="35">
        <v>3.89</v>
      </c>
      <c r="F85" s="34">
        <v>7.2</v>
      </c>
      <c r="G85" s="36">
        <v>3.2</v>
      </c>
      <c r="H85" s="26">
        <v>485</v>
      </c>
      <c r="I85" s="34">
        <v>2.8</v>
      </c>
      <c r="J85" s="34">
        <v>0.5</v>
      </c>
    </row>
    <row r="86" spans="1:10" x14ac:dyDescent="0.2">
      <c r="A86" s="22" t="s">
        <v>3</v>
      </c>
      <c r="B86" s="27">
        <v>39317</v>
      </c>
      <c r="C86" s="34">
        <v>16.399999999999999</v>
      </c>
      <c r="D86" s="34">
        <v>9.5</v>
      </c>
      <c r="E86" s="35">
        <v>2.93</v>
      </c>
      <c r="F86" s="34">
        <v>6.9</v>
      </c>
      <c r="G86" s="36">
        <v>13.9</v>
      </c>
      <c r="H86" s="26">
        <v>487</v>
      </c>
      <c r="I86" s="34">
        <v>4.2</v>
      </c>
      <c r="J86" s="34">
        <v>0.5</v>
      </c>
    </row>
    <row r="87" spans="1:10" x14ac:dyDescent="0.2">
      <c r="A87" s="22" t="s">
        <v>3</v>
      </c>
      <c r="B87" s="27">
        <v>39345</v>
      </c>
      <c r="C87" s="34">
        <v>16.100000000000001</v>
      </c>
      <c r="D87" s="34">
        <v>7.6</v>
      </c>
      <c r="E87" s="35">
        <v>4.2</v>
      </c>
      <c r="F87" s="34">
        <v>7</v>
      </c>
      <c r="G87" s="40" t="s">
        <v>1</v>
      </c>
      <c r="H87" s="26">
        <v>452</v>
      </c>
      <c r="I87" s="37" t="s">
        <v>1</v>
      </c>
      <c r="J87" s="34">
        <v>0.5</v>
      </c>
    </row>
    <row r="88" spans="1:10" x14ac:dyDescent="0.2">
      <c r="A88" s="22" t="s">
        <v>3</v>
      </c>
      <c r="B88" s="27">
        <v>39374</v>
      </c>
      <c r="C88" s="34">
        <v>17.7</v>
      </c>
      <c r="D88" s="34">
        <v>7.5</v>
      </c>
      <c r="E88" s="35">
        <v>4.43</v>
      </c>
      <c r="F88" s="34">
        <v>7.3</v>
      </c>
      <c r="G88" s="36">
        <v>67.3</v>
      </c>
      <c r="H88" s="26">
        <v>250</v>
      </c>
      <c r="I88" s="34">
        <v>2.4</v>
      </c>
      <c r="J88" s="34">
        <v>0.5</v>
      </c>
    </row>
    <row r="89" spans="1:10" x14ac:dyDescent="0.2">
      <c r="A89" s="22" t="s">
        <v>3</v>
      </c>
      <c r="B89" s="27">
        <v>39401</v>
      </c>
      <c r="C89" s="34">
        <v>21.1</v>
      </c>
      <c r="D89" s="34">
        <v>7.1</v>
      </c>
      <c r="E89" s="35">
        <v>4.28</v>
      </c>
      <c r="F89" s="34">
        <v>7.2</v>
      </c>
      <c r="G89" s="36">
        <v>17.8</v>
      </c>
      <c r="H89" s="26">
        <v>534</v>
      </c>
      <c r="I89" s="34">
        <v>3</v>
      </c>
      <c r="J89" s="34">
        <v>0.5</v>
      </c>
    </row>
    <row r="90" spans="1:10" x14ac:dyDescent="0.2">
      <c r="A90" s="22" t="s">
        <v>3</v>
      </c>
      <c r="B90" s="23">
        <v>39506</v>
      </c>
      <c r="C90" s="41">
        <v>21.5</v>
      </c>
      <c r="D90" s="41">
        <v>4.8</v>
      </c>
      <c r="E90" s="42">
        <v>5</v>
      </c>
      <c r="F90" s="41">
        <v>6.9</v>
      </c>
      <c r="G90" s="43">
        <v>23.5</v>
      </c>
      <c r="H90" s="26">
        <v>477</v>
      </c>
      <c r="I90" s="41">
        <v>4</v>
      </c>
      <c r="J90" s="41">
        <v>0.5</v>
      </c>
    </row>
    <row r="91" spans="1:10" x14ac:dyDescent="0.2">
      <c r="A91" s="22" t="s">
        <v>3</v>
      </c>
      <c r="B91" s="23">
        <v>39527</v>
      </c>
      <c r="C91" s="41">
        <v>19.8</v>
      </c>
      <c r="D91" s="41">
        <v>9.1</v>
      </c>
      <c r="E91" s="42">
        <v>3.44</v>
      </c>
      <c r="F91" s="41">
        <v>7</v>
      </c>
      <c r="G91" s="43">
        <v>34</v>
      </c>
      <c r="H91" s="26">
        <v>208</v>
      </c>
      <c r="I91" s="41">
        <v>3.6</v>
      </c>
      <c r="J91" s="41">
        <v>0.5</v>
      </c>
    </row>
    <row r="92" spans="1:10" x14ac:dyDescent="0.2">
      <c r="A92" s="22" t="s">
        <v>3</v>
      </c>
      <c r="B92" s="23">
        <v>39548</v>
      </c>
      <c r="C92" s="41">
        <v>18.5</v>
      </c>
      <c r="D92" s="41">
        <v>8.4</v>
      </c>
      <c r="E92" s="42">
        <v>2.89</v>
      </c>
      <c r="F92" s="41">
        <v>7.1</v>
      </c>
      <c r="G92" s="43">
        <v>21</v>
      </c>
      <c r="H92" s="26">
        <v>434</v>
      </c>
      <c r="I92" s="41">
        <v>4</v>
      </c>
      <c r="J92" s="41">
        <v>0.5</v>
      </c>
    </row>
    <row r="93" spans="1:10" x14ac:dyDescent="0.2">
      <c r="A93" s="22" t="s">
        <v>3</v>
      </c>
      <c r="B93" s="23">
        <v>39611</v>
      </c>
      <c r="C93" s="41">
        <v>16.7</v>
      </c>
      <c r="D93" s="41">
        <v>8.1999999999999993</v>
      </c>
      <c r="E93" s="42">
        <v>1.5</v>
      </c>
      <c r="F93" s="41">
        <v>7.1</v>
      </c>
      <c r="G93" s="43">
        <v>75</v>
      </c>
      <c r="H93" s="26">
        <v>522</v>
      </c>
      <c r="I93" s="41">
        <v>7.2</v>
      </c>
      <c r="J93" s="41">
        <v>0.5</v>
      </c>
    </row>
    <row r="94" spans="1:10" x14ac:dyDescent="0.2">
      <c r="A94" s="22" t="s">
        <v>3</v>
      </c>
      <c r="B94" s="23">
        <v>39660</v>
      </c>
      <c r="C94" s="41">
        <v>10.5</v>
      </c>
      <c r="D94" s="41">
        <v>9.6</v>
      </c>
      <c r="E94" s="42">
        <v>2.11</v>
      </c>
      <c r="F94" s="41">
        <v>7.5</v>
      </c>
      <c r="G94" s="43">
        <v>27.3</v>
      </c>
      <c r="H94" s="26">
        <v>250</v>
      </c>
      <c r="I94" s="41">
        <v>15</v>
      </c>
      <c r="J94" s="41">
        <v>0.5</v>
      </c>
    </row>
    <row r="95" spans="1:10" x14ac:dyDescent="0.2">
      <c r="A95" s="22" t="s">
        <v>3</v>
      </c>
      <c r="B95" s="23">
        <v>39688</v>
      </c>
      <c r="C95" s="41">
        <v>13.6</v>
      </c>
      <c r="D95" s="41">
        <v>10</v>
      </c>
      <c r="E95" s="42">
        <v>2.58</v>
      </c>
      <c r="F95" s="41">
        <v>7.3</v>
      </c>
      <c r="G95" s="43">
        <v>5.9</v>
      </c>
      <c r="H95" s="26">
        <v>253</v>
      </c>
      <c r="I95" s="41">
        <v>3</v>
      </c>
      <c r="J95" s="41">
        <v>0.5</v>
      </c>
    </row>
    <row r="96" spans="1:10" x14ac:dyDescent="0.2">
      <c r="A96" s="22" t="s">
        <v>3</v>
      </c>
      <c r="B96" s="23">
        <v>39709</v>
      </c>
      <c r="C96" s="41">
        <v>15.9</v>
      </c>
      <c r="D96" s="41">
        <v>10.199999999999999</v>
      </c>
      <c r="E96" s="42">
        <v>2.2000000000000002</v>
      </c>
      <c r="F96" s="41">
        <v>7.2</v>
      </c>
      <c r="G96" s="43">
        <v>8.1</v>
      </c>
      <c r="H96" s="26">
        <v>295</v>
      </c>
      <c r="I96" s="41">
        <v>3</v>
      </c>
      <c r="J96" s="41">
        <v>0.5</v>
      </c>
    </row>
    <row r="97" spans="1:10" x14ac:dyDescent="0.2">
      <c r="A97" s="22" t="s">
        <v>3</v>
      </c>
      <c r="B97" s="23">
        <v>39744</v>
      </c>
      <c r="C97" s="41">
        <v>14.6</v>
      </c>
      <c r="D97" s="41">
        <v>7.7</v>
      </c>
      <c r="E97" s="42">
        <v>2.2000000000000002</v>
      </c>
      <c r="F97" s="41">
        <v>7.1</v>
      </c>
      <c r="G97" s="43">
        <v>1</v>
      </c>
      <c r="H97" s="26">
        <v>392</v>
      </c>
      <c r="I97" s="41">
        <v>2</v>
      </c>
      <c r="J97" s="41">
        <v>0.5</v>
      </c>
    </row>
    <row r="98" spans="1:10" x14ac:dyDescent="0.2">
      <c r="A98" s="22" t="s">
        <v>3</v>
      </c>
      <c r="B98" s="23">
        <v>39765</v>
      </c>
      <c r="C98" s="41">
        <v>20.2</v>
      </c>
      <c r="D98" s="41">
        <v>6.1</v>
      </c>
      <c r="E98" s="42">
        <v>2.69</v>
      </c>
      <c r="F98" s="41">
        <v>7</v>
      </c>
      <c r="G98" s="43">
        <v>13.5</v>
      </c>
      <c r="H98" s="26">
        <v>132</v>
      </c>
      <c r="I98" s="41">
        <v>3.6</v>
      </c>
      <c r="J98" s="41">
        <v>0.5</v>
      </c>
    </row>
    <row r="99" spans="1:10" x14ac:dyDescent="0.2">
      <c r="A99" s="22" t="s">
        <v>3</v>
      </c>
      <c r="B99" s="23">
        <v>39866</v>
      </c>
      <c r="C99" s="41">
        <v>21.4</v>
      </c>
      <c r="D99" s="41">
        <v>6.9</v>
      </c>
      <c r="E99" s="42">
        <v>2.66</v>
      </c>
      <c r="F99" s="41">
        <v>7.6</v>
      </c>
      <c r="G99" s="43">
        <v>55.5</v>
      </c>
      <c r="H99" s="26">
        <v>185</v>
      </c>
      <c r="I99" s="41">
        <v>3.6</v>
      </c>
      <c r="J99" s="41">
        <v>0.5</v>
      </c>
    </row>
    <row r="100" spans="1:10" x14ac:dyDescent="0.2">
      <c r="A100" s="22" t="s">
        <v>3</v>
      </c>
      <c r="B100" s="23">
        <v>39898</v>
      </c>
      <c r="C100" s="41">
        <v>19.899999999999999</v>
      </c>
      <c r="D100" s="41">
        <v>3.34</v>
      </c>
      <c r="E100" s="42">
        <v>3.3</v>
      </c>
      <c r="F100" s="41">
        <v>7.04</v>
      </c>
      <c r="G100" s="43">
        <v>17.399999999999999</v>
      </c>
      <c r="H100" s="26">
        <v>401</v>
      </c>
      <c r="I100" s="41">
        <v>3.4</v>
      </c>
      <c r="J100" s="41">
        <v>0.5</v>
      </c>
    </row>
    <row r="101" spans="1:10" x14ac:dyDescent="0.2">
      <c r="A101" s="22" t="s">
        <v>3</v>
      </c>
      <c r="B101" s="23">
        <v>39933</v>
      </c>
      <c r="C101" s="41">
        <v>15.3</v>
      </c>
      <c r="D101" s="41">
        <v>7.2</v>
      </c>
      <c r="E101" s="42">
        <v>3.16</v>
      </c>
      <c r="F101" s="41">
        <v>6.9</v>
      </c>
      <c r="G101" s="43">
        <v>21.2</v>
      </c>
      <c r="H101" s="26">
        <v>499</v>
      </c>
      <c r="I101" s="41">
        <v>9.6</v>
      </c>
      <c r="J101" s="41">
        <v>0.5</v>
      </c>
    </row>
    <row r="102" spans="1:10" x14ac:dyDescent="0.2">
      <c r="A102" s="22" t="s">
        <v>3</v>
      </c>
      <c r="B102" s="23">
        <v>39968</v>
      </c>
      <c r="C102" s="41">
        <v>15.5</v>
      </c>
      <c r="D102" s="41">
        <v>6.7</v>
      </c>
      <c r="E102" s="42">
        <v>1.7</v>
      </c>
      <c r="F102" s="41">
        <v>7</v>
      </c>
      <c r="G102" s="43">
        <v>64</v>
      </c>
      <c r="H102" s="26">
        <v>323</v>
      </c>
      <c r="I102" s="41">
        <v>6.2</v>
      </c>
      <c r="J102" s="41">
        <v>0.5</v>
      </c>
    </row>
    <row r="103" spans="1:10" x14ac:dyDescent="0.2">
      <c r="A103" s="22" t="s">
        <v>3</v>
      </c>
      <c r="B103" s="23">
        <v>39989</v>
      </c>
      <c r="C103" s="41">
        <v>12.5</v>
      </c>
      <c r="D103" s="41">
        <v>6.8</v>
      </c>
      <c r="E103" s="42">
        <v>1.64</v>
      </c>
      <c r="F103" s="41">
        <v>7.1</v>
      </c>
      <c r="G103" s="43">
        <v>8</v>
      </c>
      <c r="H103" s="26">
        <v>134</v>
      </c>
      <c r="I103" s="41">
        <v>6.4</v>
      </c>
      <c r="J103" s="41">
        <v>0.5</v>
      </c>
    </row>
    <row r="104" spans="1:10" x14ac:dyDescent="0.2">
      <c r="A104" s="22" t="s">
        <v>3</v>
      </c>
      <c r="B104" s="23">
        <v>40024</v>
      </c>
      <c r="C104" s="41">
        <v>10.4</v>
      </c>
      <c r="D104" s="41">
        <v>5.2</v>
      </c>
      <c r="E104" s="42">
        <v>3.61</v>
      </c>
      <c r="F104" s="41">
        <v>6.9</v>
      </c>
      <c r="G104" s="43">
        <v>63</v>
      </c>
      <c r="H104" s="26">
        <v>83</v>
      </c>
      <c r="I104" s="41">
        <v>2.4</v>
      </c>
      <c r="J104" s="41">
        <v>0.5</v>
      </c>
    </row>
    <row r="105" spans="1:10" x14ac:dyDescent="0.2">
      <c r="A105" s="22" t="s">
        <v>3</v>
      </c>
      <c r="B105" s="23">
        <v>40052</v>
      </c>
      <c r="C105" s="41">
        <v>15.2</v>
      </c>
      <c r="D105" s="41">
        <v>9.8000000000000007</v>
      </c>
      <c r="E105" s="42">
        <v>3.86</v>
      </c>
      <c r="F105" s="41">
        <v>7</v>
      </c>
      <c r="G105" s="43">
        <v>12</v>
      </c>
      <c r="H105" s="26">
        <v>177</v>
      </c>
      <c r="I105" s="41">
        <v>2.4</v>
      </c>
      <c r="J105" s="41">
        <v>0.5</v>
      </c>
    </row>
    <row r="106" spans="1:10" x14ac:dyDescent="0.2">
      <c r="A106" s="22" t="s">
        <v>3</v>
      </c>
      <c r="B106" s="23">
        <v>40080</v>
      </c>
      <c r="C106" s="41">
        <v>19.5</v>
      </c>
      <c r="D106" s="41">
        <v>4</v>
      </c>
      <c r="E106" s="42">
        <v>4.8600000000000003</v>
      </c>
      <c r="F106" s="41">
        <v>7</v>
      </c>
      <c r="G106" s="43">
        <v>12.3</v>
      </c>
      <c r="H106" s="26">
        <v>235</v>
      </c>
      <c r="I106" s="41">
        <v>3.2</v>
      </c>
      <c r="J106" s="37" t="s">
        <v>1</v>
      </c>
    </row>
    <row r="107" spans="1:10" x14ac:dyDescent="0.2">
      <c r="A107" s="22" t="s">
        <v>3</v>
      </c>
      <c r="B107" s="23">
        <v>40108</v>
      </c>
      <c r="C107" s="41">
        <v>20.5</v>
      </c>
      <c r="D107" s="41">
        <v>4.7</v>
      </c>
      <c r="E107" s="42">
        <v>5.24</v>
      </c>
      <c r="F107" s="41">
        <v>6.9</v>
      </c>
      <c r="G107" s="43">
        <v>10.3</v>
      </c>
      <c r="H107" s="26">
        <v>535</v>
      </c>
      <c r="I107" s="41">
        <v>3.6</v>
      </c>
      <c r="J107" s="41">
        <v>0.5</v>
      </c>
    </row>
    <row r="108" spans="1:10" x14ac:dyDescent="0.2">
      <c r="A108" s="22" t="s">
        <v>3</v>
      </c>
      <c r="B108" s="23">
        <v>40136</v>
      </c>
      <c r="C108" s="41">
        <v>25</v>
      </c>
      <c r="D108" s="41">
        <v>3.2</v>
      </c>
      <c r="E108" s="42">
        <v>5.31</v>
      </c>
      <c r="F108" s="41">
        <v>6.9</v>
      </c>
      <c r="G108" s="43">
        <v>56</v>
      </c>
      <c r="H108" s="26">
        <v>224</v>
      </c>
      <c r="I108" s="41">
        <v>6</v>
      </c>
      <c r="J108" s="41">
        <v>0.5</v>
      </c>
    </row>
    <row r="109" spans="1:10" x14ac:dyDescent="0.2">
      <c r="A109" s="22" t="s">
        <v>3</v>
      </c>
      <c r="B109" s="23">
        <v>40234</v>
      </c>
      <c r="C109" s="41">
        <v>24.3</v>
      </c>
      <c r="D109" s="41">
        <v>9.6999999999999993</v>
      </c>
      <c r="E109" s="42">
        <v>6.2</v>
      </c>
      <c r="F109" s="41">
        <v>6.5</v>
      </c>
      <c r="G109" s="43">
        <v>7.4</v>
      </c>
      <c r="H109" s="26">
        <v>360</v>
      </c>
      <c r="I109" s="41">
        <v>6.6</v>
      </c>
      <c r="J109" s="41">
        <v>0.5</v>
      </c>
    </row>
    <row r="110" spans="1:10" x14ac:dyDescent="0.2">
      <c r="A110" s="22" t="s">
        <v>3</v>
      </c>
      <c r="B110" s="23">
        <v>40262</v>
      </c>
      <c r="C110" s="41">
        <v>19.100000000000001</v>
      </c>
      <c r="D110" s="41">
        <v>5.7</v>
      </c>
      <c r="E110" s="42">
        <v>6.3</v>
      </c>
      <c r="F110" s="41">
        <v>6.9</v>
      </c>
      <c r="G110" s="43">
        <v>15.8</v>
      </c>
      <c r="H110" s="26">
        <v>439</v>
      </c>
      <c r="I110" s="41">
        <v>0</v>
      </c>
      <c r="J110" s="41">
        <v>0.5</v>
      </c>
    </row>
    <row r="111" spans="1:10" x14ac:dyDescent="0.2">
      <c r="A111" s="22" t="s">
        <v>3</v>
      </c>
      <c r="B111" s="23">
        <v>40290</v>
      </c>
      <c r="C111" s="41">
        <v>16.600000000000001</v>
      </c>
      <c r="D111" s="41">
        <v>6.7</v>
      </c>
      <c r="E111" s="42">
        <v>5.5</v>
      </c>
      <c r="F111" s="41">
        <v>7.4</v>
      </c>
      <c r="G111" s="43">
        <v>84</v>
      </c>
      <c r="H111" s="26">
        <v>203</v>
      </c>
      <c r="I111" s="41">
        <v>6.7</v>
      </c>
      <c r="J111" s="41">
        <v>0.5</v>
      </c>
    </row>
    <row r="112" spans="1:10" x14ac:dyDescent="0.2">
      <c r="A112" s="22" t="s">
        <v>3</v>
      </c>
      <c r="B112" s="23">
        <v>40318</v>
      </c>
      <c r="C112" s="37" t="s">
        <v>1</v>
      </c>
      <c r="D112" s="37" t="s">
        <v>1</v>
      </c>
      <c r="E112" s="39" t="s">
        <v>1</v>
      </c>
      <c r="F112" s="37" t="s">
        <v>1</v>
      </c>
      <c r="G112" s="40" t="s">
        <v>1</v>
      </c>
      <c r="H112" s="40" t="s">
        <v>1</v>
      </c>
      <c r="I112" s="37" t="s">
        <v>1</v>
      </c>
      <c r="J112" s="37" t="s">
        <v>1</v>
      </c>
    </row>
    <row r="113" spans="1:10" x14ac:dyDescent="0.2">
      <c r="A113" s="22" t="s">
        <v>3</v>
      </c>
      <c r="B113" s="23">
        <v>40346</v>
      </c>
      <c r="C113" s="41">
        <v>11.2</v>
      </c>
      <c r="D113" s="41">
        <v>2.2999999999999998</v>
      </c>
      <c r="E113" s="42">
        <v>3.63</v>
      </c>
      <c r="F113" s="41">
        <v>7</v>
      </c>
      <c r="G113" s="43">
        <v>23.6</v>
      </c>
      <c r="H113" s="26">
        <v>232</v>
      </c>
      <c r="I113" s="41">
        <v>3.4</v>
      </c>
      <c r="J113" s="41">
        <v>0.5</v>
      </c>
    </row>
    <row r="114" spans="1:10" x14ac:dyDescent="0.2">
      <c r="A114" s="22" t="s">
        <v>3</v>
      </c>
      <c r="B114" s="23">
        <v>40388</v>
      </c>
      <c r="C114" s="41">
        <v>14.5</v>
      </c>
      <c r="D114" s="41">
        <v>5.3</v>
      </c>
      <c r="E114" s="42">
        <v>7.65</v>
      </c>
      <c r="F114" s="41">
        <v>7.2</v>
      </c>
      <c r="G114" s="43">
        <v>6.6</v>
      </c>
      <c r="H114" s="26">
        <v>114</v>
      </c>
      <c r="I114" s="41">
        <v>4.4000000000000004</v>
      </c>
      <c r="J114" s="41">
        <v>0.5</v>
      </c>
    </row>
    <row r="115" spans="1:10" x14ac:dyDescent="0.2">
      <c r="A115" s="22" t="s">
        <v>3</v>
      </c>
      <c r="B115" s="23">
        <v>40416</v>
      </c>
      <c r="C115" s="41">
        <v>11.6</v>
      </c>
      <c r="D115" s="41">
        <v>8.9</v>
      </c>
      <c r="E115" s="42">
        <v>3.46</v>
      </c>
      <c r="F115" s="41">
        <v>7.4</v>
      </c>
      <c r="G115" s="43">
        <v>11.1</v>
      </c>
      <c r="H115" s="26">
        <v>193</v>
      </c>
      <c r="I115" s="41">
        <v>1.2</v>
      </c>
      <c r="J115" s="41">
        <v>0.5</v>
      </c>
    </row>
    <row r="116" spans="1:10" x14ac:dyDescent="0.2">
      <c r="A116" s="22" t="s">
        <v>3</v>
      </c>
      <c r="B116" s="23">
        <v>40444</v>
      </c>
      <c r="C116" s="41">
        <v>15.6</v>
      </c>
      <c r="D116" s="41">
        <v>4</v>
      </c>
      <c r="E116" s="42">
        <v>5.32</v>
      </c>
      <c r="F116" s="41">
        <v>6.6</v>
      </c>
      <c r="G116" s="43">
        <v>31.5</v>
      </c>
      <c r="H116" s="26">
        <v>176</v>
      </c>
      <c r="I116" s="41">
        <v>4.2</v>
      </c>
      <c r="J116" s="41">
        <v>0.5</v>
      </c>
    </row>
    <row r="117" spans="1:10" x14ac:dyDescent="0.2">
      <c r="A117" s="22" t="s">
        <v>3</v>
      </c>
      <c r="B117" s="23">
        <v>40472</v>
      </c>
      <c r="C117" s="41">
        <v>15.7</v>
      </c>
      <c r="D117" s="41">
        <v>1.7</v>
      </c>
      <c r="E117" s="42">
        <v>5.17</v>
      </c>
      <c r="F117" s="41">
        <v>7.4</v>
      </c>
      <c r="G117" s="43">
        <v>11</v>
      </c>
      <c r="H117" s="26">
        <v>87</v>
      </c>
      <c r="I117" s="41">
        <v>11.8</v>
      </c>
      <c r="J117" s="41">
        <v>0.5</v>
      </c>
    </row>
    <row r="118" spans="1:10" x14ac:dyDescent="0.2">
      <c r="A118" s="22" t="s">
        <v>3</v>
      </c>
      <c r="B118" s="23">
        <v>40500</v>
      </c>
      <c r="C118" s="41">
        <v>18.600000000000001</v>
      </c>
      <c r="D118" s="41">
        <v>6.3</v>
      </c>
      <c r="E118" s="42">
        <v>1.9</v>
      </c>
      <c r="F118" s="41">
        <v>7.5</v>
      </c>
      <c r="G118" s="43">
        <v>18.8</v>
      </c>
      <c r="H118" s="26">
        <v>349</v>
      </c>
      <c r="I118" s="41">
        <v>7.2</v>
      </c>
      <c r="J118" s="41">
        <v>0.5</v>
      </c>
    </row>
    <row r="119" spans="1:10" x14ac:dyDescent="0.2">
      <c r="A119" s="22" t="s">
        <v>3</v>
      </c>
      <c r="B119" s="23">
        <v>40598</v>
      </c>
      <c r="C119" s="41">
        <v>20.399999999999999</v>
      </c>
      <c r="D119" s="41">
        <v>3.05</v>
      </c>
      <c r="E119" s="42">
        <v>8.58</v>
      </c>
      <c r="F119" s="41">
        <v>7.1</v>
      </c>
      <c r="G119" s="43">
        <v>3.55</v>
      </c>
      <c r="H119" s="26">
        <v>111</v>
      </c>
      <c r="I119" s="41">
        <v>5.6</v>
      </c>
      <c r="J119" s="41">
        <v>0.5</v>
      </c>
    </row>
    <row r="120" spans="1:10" x14ac:dyDescent="0.2">
      <c r="A120" s="22" t="s">
        <v>3</v>
      </c>
      <c r="B120" s="23">
        <v>40626</v>
      </c>
      <c r="C120" s="41">
        <v>17.8</v>
      </c>
      <c r="D120" s="41">
        <v>1.5</v>
      </c>
      <c r="E120" s="42">
        <v>8.31</v>
      </c>
      <c r="F120" s="41">
        <v>6.69</v>
      </c>
      <c r="G120" s="43">
        <v>22</v>
      </c>
      <c r="H120" s="26">
        <v>81</v>
      </c>
      <c r="I120" s="41">
        <v>5</v>
      </c>
      <c r="J120" s="41">
        <v>0.5</v>
      </c>
    </row>
    <row r="121" spans="1:10" x14ac:dyDescent="0.2">
      <c r="A121" s="22" t="s">
        <v>3</v>
      </c>
      <c r="B121" s="23">
        <v>40640</v>
      </c>
      <c r="C121" s="41">
        <v>18.600000000000001</v>
      </c>
      <c r="D121" s="41">
        <v>4.9400000000000004</v>
      </c>
      <c r="E121" s="42">
        <v>6.61</v>
      </c>
      <c r="F121" s="41">
        <v>5.8</v>
      </c>
      <c r="G121" s="43">
        <v>6</v>
      </c>
      <c r="H121" s="26">
        <v>103</v>
      </c>
      <c r="I121" s="41">
        <v>2.4</v>
      </c>
      <c r="J121" s="41">
        <v>0.5</v>
      </c>
    </row>
    <row r="122" spans="1:10" x14ac:dyDescent="0.2">
      <c r="A122" s="22" t="s">
        <v>3</v>
      </c>
      <c r="B122" s="23">
        <v>40668</v>
      </c>
      <c r="C122" s="41">
        <v>14</v>
      </c>
      <c r="D122" s="41">
        <v>4.5</v>
      </c>
      <c r="E122" s="42">
        <v>4.6100000000000003</v>
      </c>
      <c r="F122" s="41">
        <v>6.9</v>
      </c>
      <c r="G122" s="43">
        <v>13.5</v>
      </c>
      <c r="H122" s="26">
        <v>471</v>
      </c>
      <c r="I122" s="41">
        <v>4</v>
      </c>
      <c r="J122" s="41">
        <v>0.5</v>
      </c>
    </row>
    <row r="123" spans="1:10" x14ac:dyDescent="0.2">
      <c r="A123" s="22" t="s">
        <v>3</v>
      </c>
      <c r="B123" s="23">
        <v>40703</v>
      </c>
      <c r="C123" s="41">
        <v>9.1999999999999993</v>
      </c>
      <c r="D123" s="41">
        <v>8.4</v>
      </c>
      <c r="E123" s="42">
        <v>2.4300000000000002</v>
      </c>
      <c r="F123" s="41">
        <v>7.5</v>
      </c>
      <c r="G123" s="43">
        <v>15.5</v>
      </c>
      <c r="H123" s="26">
        <v>105</v>
      </c>
      <c r="I123" s="41">
        <v>3.2</v>
      </c>
      <c r="J123" s="41">
        <v>0.5</v>
      </c>
    </row>
    <row r="124" spans="1:10" x14ac:dyDescent="0.2">
      <c r="A124" s="22" t="s">
        <v>3</v>
      </c>
      <c r="B124" s="23">
        <v>40752</v>
      </c>
      <c r="C124" s="41">
        <v>12.6</v>
      </c>
      <c r="D124" s="41">
        <v>6.6710000000000003</v>
      </c>
      <c r="E124" s="42">
        <v>1.1299999999999999</v>
      </c>
      <c r="F124" s="41">
        <v>6.8</v>
      </c>
      <c r="G124" s="43">
        <v>72.599999999999994</v>
      </c>
      <c r="H124" s="26">
        <v>132</v>
      </c>
      <c r="I124" s="41">
        <v>4</v>
      </c>
      <c r="J124" s="41">
        <v>0.5</v>
      </c>
    </row>
    <row r="125" spans="1:10" x14ac:dyDescent="0.2">
      <c r="A125" s="22" t="s">
        <v>3</v>
      </c>
      <c r="B125" s="23">
        <v>40773</v>
      </c>
      <c r="C125" s="41">
        <v>13.5</v>
      </c>
      <c r="D125" s="41">
        <v>9.8000000000000007</v>
      </c>
      <c r="E125" s="42">
        <v>1.77</v>
      </c>
      <c r="F125" s="41">
        <v>7.69</v>
      </c>
      <c r="G125" s="43">
        <v>6.3</v>
      </c>
      <c r="H125" s="26">
        <v>504</v>
      </c>
      <c r="I125" s="41">
        <v>2.6</v>
      </c>
      <c r="J125" s="41">
        <v>0.5</v>
      </c>
    </row>
    <row r="126" spans="1:10" x14ac:dyDescent="0.2">
      <c r="A126" s="22" t="s">
        <v>3</v>
      </c>
      <c r="B126" s="23">
        <v>40801</v>
      </c>
      <c r="C126" s="41">
        <v>16.399999999999999</v>
      </c>
      <c r="D126" s="41">
        <v>1.26</v>
      </c>
      <c r="E126" s="42">
        <v>1.97</v>
      </c>
      <c r="F126" s="41">
        <v>7.77</v>
      </c>
      <c r="G126" s="43">
        <v>0.09</v>
      </c>
      <c r="H126" s="26">
        <v>434</v>
      </c>
      <c r="I126" s="41">
        <v>2.8</v>
      </c>
      <c r="J126" s="41">
        <v>0.5</v>
      </c>
    </row>
    <row r="127" spans="1:10" x14ac:dyDescent="0.2">
      <c r="A127" s="22" t="s">
        <v>3</v>
      </c>
      <c r="B127" s="23">
        <v>40829</v>
      </c>
      <c r="C127" s="41">
        <v>15.6</v>
      </c>
      <c r="D127" s="41">
        <v>4.76</v>
      </c>
      <c r="E127" s="42">
        <v>1.61</v>
      </c>
      <c r="F127" s="41">
        <v>7.78</v>
      </c>
      <c r="G127" s="43">
        <v>2.71</v>
      </c>
      <c r="H127" s="26">
        <v>125</v>
      </c>
      <c r="I127" s="41">
        <v>4.8</v>
      </c>
      <c r="J127" s="41">
        <v>0.5</v>
      </c>
    </row>
    <row r="128" spans="1:10" x14ac:dyDescent="0.2">
      <c r="A128" s="22" t="s">
        <v>3</v>
      </c>
      <c r="B128" s="23">
        <v>40857</v>
      </c>
      <c r="C128" s="41">
        <v>21.4</v>
      </c>
      <c r="D128" s="41">
        <v>4.71</v>
      </c>
      <c r="E128" s="42">
        <v>2.12</v>
      </c>
      <c r="F128" s="41">
        <v>7.75</v>
      </c>
      <c r="G128" s="43">
        <v>5.01</v>
      </c>
      <c r="H128" s="26">
        <v>532</v>
      </c>
      <c r="I128" s="41">
        <v>3.8</v>
      </c>
      <c r="J128" s="41">
        <v>0.5</v>
      </c>
    </row>
    <row r="129" spans="1:10" x14ac:dyDescent="0.2">
      <c r="A129" s="22" t="s">
        <v>3</v>
      </c>
      <c r="B129" s="23">
        <v>40962</v>
      </c>
      <c r="C129" s="41">
        <v>21</v>
      </c>
      <c r="D129" s="41">
        <v>4.7</v>
      </c>
      <c r="E129" s="42">
        <v>0.61</v>
      </c>
      <c r="F129" s="41">
        <v>7.2</v>
      </c>
      <c r="G129" s="43">
        <v>0</v>
      </c>
      <c r="H129" s="26">
        <v>477</v>
      </c>
      <c r="I129" s="41">
        <v>8.4</v>
      </c>
      <c r="J129" s="41">
        <v>0.5</v>
      </c>
    </row>
    <row r="130" spans="1:10" x14ac:dyDescent="0.2">
      <c r="A130" s="22" t="s">
        <v>3</v>
      </c>
      <c r="B130" s="23">
        <v>40983</v>
      </c>
      <c r="C130" s="41">
        <v>19.2</v>
      </c>
      <c r="D130" s="41">
        <v>4.8</v>
      </c>
      <c r="E130" s="42">
        <v>1.24</v>
      </c>
      <c r="F130" s="41">
        <v>7.1</v>
      </c>
      <c r="G130" s="43">
        <v>6</v>
      </c>
      <c r="H130" s="26">
        <v>160</v>
      </c>
      <c r="I130" s="41">
        <v>2.6</v>
      </c>
      <c r="J130" s="41">
        <v>0.5</v>
      </c>
    </row>
    <row r="131" spans="1:10" x14ac:dyDescent="0.2">
      <c r="A131" s="22" t="s">
        <v>3</v>
      </c>
      <c r="B131" s="23">
        <v>41004</v>
      </c>
      <c r="C131" s="41">
        <v>19</v>
      </c>
      <c r="D131" s="41">
        <v>7.83</v>
      </c>
      <c r="E131" s="42">
        <v>1.48</v>
      </c>
      <c r="F131" s="41">
        <v>6.95</v>
      </c>
      <c r="G131" s="43">
        <v>1</v>
      </c>
      <c r="H131" s="26">
        <v>81</v>
      </c>
      <c r="I131" s="41">
        <v>4.4000000000000004</v>
      </c>
      <c r="J131" s="41">
        <v>0.5</v>
      </c>
    </row>
    <row r="132" spans="1:10" x14ac:dyDescent="0.2">
      <c r="A132" s="22" t="s">
        <v>3</v>
      </c>
      <c r="B132" s="23">
        <v>41032</v>
      </c>
      <c r="C132" s="41">
        <v>16.600000000000001</v>
      </c>
      <c r="D132" s="41">
        <v>6.41</v>
      </c>
      <c r="E132" s="42">
        <v>1.37</v>
      </c>
      <c r="F132" s="41">
        <v>7.4</v>
      </c>
      <c r="G132" s="43">
        <v>1</v>
      </c>
      <c r="H132" s="26">
        <v>484</v>
      </c>
      <c r="I132" s="41">
        <v>5</v>
      </c>
      <c r="J132" s="41">
        <v>0.5</v>
      </c>
    </row>
    <row r="133" spans="1:10" x14ac:dyDescent="0.2">
      <c r="A133" s="22" t="s">
        <v>3</v>
      </c>
      <c r="B133" s="23">
        <v>41067</v>
      </c>
      <c r="C133" s="41">
        <v>13.5</v>
      </c>
      <c r="D133" s="41">
        <v>2.8</v>
      </c>
      <c r="E133" s="42">
        <v>0.83</v>
      </c>
      <c r="F133" s="41">
        <v>7</v>
      </c>
      <c r="G133" s="43">
        <v>10</v>
      </c>
      <c r="H133" s="26">
        <v>363</v>
      </c>
      <c r="I133" s="41">
        <v>5.6</v>
      </c>
      <c r="J133" s="41">
        <v>0.5</v>
      </c>
    </row>
    <row r="134" spans="1:10" x14ac:dyDescent="0.2">
      <c r="A134" s="22" t="s">
        <v>3</v>
      </c>
      <c r="B134" s="23">
        <v>41109</v>
      </c>
      <c r="C134" s="41">
        <v>11.4</v>
      </c>
      <c r="D134" s="41">
        <v>11.2</v>
      </c>
      <c r="E134" s="42">
        <v>1.76</v>
      </c>
      <c r="F134" s="41">
        <v>7.4</v>
      </c>
      <c r="G134" s="43" t="s">
        <v>0</v>
      </c>
      <c r="H134" s="26">
        <v>97</v>
      </c>
      <c r="I134" s="41">
        <v>5</v>
      </c>
      <c r="J134" s="41">
        <v>0.5</v>
      </c>
    </row>
    <row r="135" spans="1:10" x14ac:dyDescent="0.2">
      <c r="A135" s="22" t="s">
        <v>3</v>
      </c>
      <c r="B135" s="23">
        <v>41137</v>
      </c>
      <c r="C135" s="41">
        <v>12</v>
      </c>
      <c r="D135" s="41">
        <v>8</v>
      </c>
      <c r="E135" s="42">
        <v>1.71</v>
      </c>
      <c r="F135" s="41">
        <v>8.9</v>
      </c>
      <c r="G135" s="43">
        <v>1</v>
      </c>
      <c r="H135" s="26">
        <v>456</v>
      </c>
      <c r="I135" s="41">
        <v>2.8</v>
      </c>
      <c r="J135" s="41">
        <v>0.5</v>
      </c>
    </row>
    <row r="136" spans="1:10" x14ac:dyDescent="0.2">
      <c r="A136" s="22" t="s">
        <v>3</v>
      </c>
      <c r="B136" s="23">
        <v>41165</v>
      </c>
      <c r="C136" s="41">
        <v>16.600000000000001</v>
      </c>
      <c r="D136" s="41">
        <v>5.5</v>
      </c>
      <c r="E136" s="42">
        <v>1.91</v>
      </c>
      <c r="F136" s="41">
        <v>7.31</v>
      </c>
      <c r="G136" s="43">
        <v>0</v>
      </c>
      <c r="H136" s="26">
        <v>255</v>
      </c>
      <c r="I136" s="41">
        <v>1.8</v>
      </c>
      <c r="J136" s="41">
        <v>0.5</v>
      </c>
    </row>
    <row r="137" spans="1:10" x14ac:dyDescent="0.2">
      <c r="A137" s="22" t="s">
        <v>3</v>
      </c>
      <c r="B137" s="23">
        <v>41193</v>
      </c>
      <c r="C137" s="41">
        <v>15.6</v>
      </c>
      <c r="D137" s="41">
        <v>5.8</v>
      </c>
      <c r="E137" s="42">
        <v>2.1800000000000002</v>
      </c>
      <c r="F137" s="41">
        <v>7.2</v>
      </c>
      <c r="G137" s="43">
        <v>0</v>
      </c>
      <c r="H137" s="26">
        <v>228</v>
      </c>
      <c r="I137" s="41">
        <v>2.2000000000000002</v>
      </c>
      <c r="J137" s="41">
        <v>0.5</v>
      </c>
    </row>
    <row r="138" spans="1:10" x14ac:dyDescent="0.2">
      <c r="A138" s="22" t="s">
        <v>3</v>
      </c>
      <c r="B138" s="23">
        <v>41221</v>
      </c>
      <c r="C138" s="41">
        <v>21.9</v>
      </c>
      <c r="D138" s="41">
        <v>4.7</v>
      </c>
      <c r="E138" s="42">
        <v>2.62</v>
      </c>
      <c r="F138" s="41">
        <v>7.4</v>
      </c>
      <c r="G138" s="43">
        <v>2</v>
      </c>
      <c r="H138" s="26">
        <v>373</v>
      </c>
      <c r="I138" s="41">
        <v>3.6</v>
      </c>
      <c r="J138" s="41">
        <v>0.5</v>
      </c>
    </row>
    <row r="139" spans="1:10" x14ac:dyDescent="0.2">
      <c r="A139" s="22" t="s">
        <v>3</v>
      </c>
      <c r="B139" s="23">
        <v>41340</v>
      </c>
      <c r="C139" s="41">
        <v>20</v>
      </c>
      <c r="D139" s="41">
        <v>4.3</v>
      </c>
      <c r="E139" s="42">
        <v>2.6</v>
      </c>
      <c r="F139" s="41">
        <v>7.1</v>
      </c>
      <c r="G139" s="43">
        <v>7</v>
      </c>
      <c r="H139" s="26">
        <v>385</v>
      </c>
      <c r="I139" s="41">
        <v>5</v>
      </c>
      <c r="J139" s="41">
        <v>4</v>
      </c>
    </row>
    <row r="140" spans="1:10" x14ac:dyDescent="0.2">
      <c r="A140" s="22" t="s">
        <v>3</v>
      </c>
      <c r="B140" s="23">
        <v>41396</v>
      </c>
      <c r="C140" s="41">
        <v>17</v>
      </c>
      <c r="D140" s="41">
        <v>5.67</v>
      </c>
      <c r="E140" s="42">
        <v>2.52</v>
      </c>
      <c r="F140" s="41">
        <v>7.27</v>
      </c>
      <c r="G140" s="43">
        <v>29</v>
      </c>
      <c r="H140" s="26">
        <v>216</v>
      </c>
      <c r="I140" s="41">
        <v>2.2000000000000002</v>
      </c>
      <c r="J140" s="41">
        <v>0.37</v>
      </c>
    </row>
    <row r="141" spans="1:10" x14ac:dyDescent="0.2">
      <c r="A141" s="22" t="s">
        <v>3</v>
      </c>
      <c r="B141" s="23">
        <v>41431</v>
      </c>
      <c r="C141" s="37" t="s">
        <v>1</v>
      </c>
      <c r="D141" s="37" t="s">
        <v>1</v>
      </c>
      <c r="E141" s="39" t="s">
        <v>1</v>
      </c>
      <c r="F141" s="37" t="s">
        <v>1</v>
      </c>
      <c r="G141" s="40" t="s">
        <v>1</v>
      </c>
      <c r="H141" s="40" t="s">
        <v>1</v>
      </c>
      <c r="I141" s="37" t="s">
        <v>1</v>
      </c>
      <c r="J141" s="37" t="s">
        <v>1</v>
      </c>
    </row>
    <row r="142" spans="1:10" x14ac:dyDescent="0.2">
      <c r="A142" s="22" t="s">
        <v>3</v>
      </c>
      <c r="B142" s="23">
        <v>41473</v>
      </c>
      <c r="C142" s="41">
        <v>12.6</v>
      </c>
      <c r="D142" s="41">
        <v>8.2200000000000006</v>
      </c>
      <c r="E142" s="42">
        <v>2.09</v>
      </c>
      <c r="F142" s="41">
        <v>7.84</v>
      </c>
      <c r="G142" s="43">
        <v>4</v>
      </c>
      <c r="H142" s="26">
        <v>419</v>
      </c>
      <c r="I142" s="41">
        <v>1.8</v>
      </c>
      <c r="J142" s="41">
        <v>0.19</v>
      </c>
    </row>
    <row r="143" spans="1:10" x14ac:dyDescent="0.2">
      <c r="A143" s="22" t="s">
        <v>3</v>
      </c>
      <c r="B143" s="23">
        <v>41529</v>
      </c>
      <c r="C143" s="41">
        <v>17.55</v>
      </c>
      <c r="D143" s="41">
        <v>5.77</v>
      </c>
      <c r="E143" s="42">
        <v>2.4</v>
      </c>
      <c r="F143" s="41">
        <v>7.6</v>
      </c>
      <c r="G143" s="43">
        <v>3.4</v>
      </c>
      <c r="H143" s="26">
        <v>134</v>
      </c>
      <c r="I143" s="41">
        <v>2.4</v>
      </c>
      <c r="J143" s="41">
        <v>0.5</v>
      </c>
    </row>
    <row r="144" spans="1:10" x14ac:dyDescent="0.2">
      <c r="A144" s="22" t="s">
        <v>3</v>
      </c>
      <c r="B144" s="23">
        <v>41557</v>
      </c>
      <c r="C144" s="41">
        <v>20.5</v>
      </c>
      <c r="D144" s="41">
        <v>5.6</v>
      </c>
      <c r="E144" s="42">
        <v>2.42</v>
      </c>
      <c r="F144" s="41">
        <v>7.72</v>
      </c>
      <c r="G144" s="43">
        <v>3</v>
      </c>
      <c r="H144" s="26">
        <v>461</v>
      </c>
      <c r="I144" s="41">
        <v>1.8</v>
      </c>
      <c r="J144" s="37" t="s">
        <v>1</v>
      </c>
    </row>
    <row r="145" spans="1:10" x14ac:dyDescent="0.2">
      <c r="A145" s="22" t="s">
        <v>3</v>
      </c>
      <c r="B145" s="23">
        <v>41585</v>
      </c>
      <c r="C145" s="41">
        <v>20.7</v>
      </c>
      <c r="D145" s="41">
        <v>5</v>
      </c>
      <c r="E145" s="42">
        <v>2.69</v>
      </c>
      <c r="F145" s="41">
        <v>7.71</v>
      </c>
      <c r="G145" s="43">
        <v>1.4</v>
      </c>
      <c r="H145" s="26">
        <v>471</v>
      </c>
      <c r="I145" s="41">
        <v>1.6</v>
      </c>
      <c r="J145" s="41">
        <v>0.23</v>
      </c>
    </row>
    <row r="146" spans="1:10" x14ac:dyDescent="0.2">
      <c r="B146" s="3"/>
    </row>
    <row r="151" spans="1:10" x14ac:dyDescent="0.2">
      <c r="A151" s="44" t="s">
        <v>14</v>
      </c>
      <c r="B151" s="45"/>
      <c r="C151" s="41">
        <f t="shared" ref="C151:J151" si="2">AVERAGE(C4:C145)</f>
        <v>17.367028985507243</v>
      </c>
      <c r="D151" s="41">
        <f t="shared" si="2"/>
        <v>7.4455869565217423</v>
      </c>
      <c r="E151" s="42">
        <f t="shared" si="2"/>
        <v>4.2350289855072454</v>
      </c>
      <c r="F151" s="41">
        <f t="shared" si="2"/>
        <v>7.1353623188405804</v>
      </c>
      <c r="G151" s="43">
        <f t="shared" si="2"/>
        <v>28.784461538461553</v>
      </c>
      <c r="H151" s="43">
        <f t="shared" si="2"/>
        <v>325.71428571428572</v>
      </c>
      <c r="I151" s="41">
        <f t="shared" si="2"/>
        <v>3.5429555555555554</v>
      </c>
      <c r="J151" s="41">
        <f t="shared" si="2"/>
        <v>0.54266666666666674</v>
      </c>
    </row>
    <row r="152" spans="1:10" x14ac:dyDescent="0.2">
      <c r="A152" s="44" t="s">
        <v>15</v>
      </c>
      <c r="B152" s="45"/>
      <c r="C152" s="41">
        <f t="shared" ref="C152:J152" si="3">MEDIAN(C4:C145)</f>
        <v>17.45</v>
      </c>
      <c r="D152" s="41">
        <f t="shared" si="3"/>
        <v>7.3550000000000004</v>
      </c>
      <c r="E152" s="42">
        <f t="shared" si="3"/>
        <v>3.85</v>
      </c>
      <c r="F152" s="41">
        <f t="shared" si="3"/>
        <v>7.1</v>
      </c>
      <c r="G152" s="43">
        <f t="shared" si="3"/>
        <v>11.55</v>
      </c>
      <c r="H152" s="43">
        <f t="shared" si="3"/>
        <v>336</v>
      </c>
      <c r="I152" s="41">
        <f t="shared" si="3"/>
        <v>3</v>
      </c>
      <c r="J152" s="41">
        <f t="shared" si="3"/>
        <v>0.5</v>
      </c>
    </row>
    <row r="153" spans="1:10" x14ac:dyDescent="0.2">
      <c r="A153" s="44" t="s">
        <v>16</v>
      </c>
      <c r="B153" s="45"/>
      <c r="C153" s="41">
        <f t="shared" ref="C153:J153" si="4">MODE(C4:C145)</f>
        <v>16.600000000000001</v>
      </c>
      <c r="D153" s="41">
        <f t="shared" si="4"/>
        <v>6.7</v>
      </c>
      <c r="E153" s="42">
        <f t="shared" si="4"/>
        <v>2.8</v>
      </c>
      <c r="F153" s="41">
        <f t="shared" si="4"/>
        <v>7</v>
      </c>
      <c r="G153" s="43">
        <f t="shared" si="4"/>
        <v>1</v>
      </c>
      <c r="H153" s="43">
        <f t="shared" si="4"/>
        <v>81</v>
      </c>
      <c r="I153" s="41">
        <f t="shared" si="4"/>
        <v>3</v>
      </c>
      <c r="J153" s="41">
        <f t="shared" si="4"/>
        <v>0.5</v>
      </c>
    </row>
    <row r="154" spans="1:10" x14ac:dyDescent="0.2">
      <c r="A154" s="44" t="s">
        <v>17</v>
      </c>
      <c r="B154" s="46"/>
      <c r="C154" s="41">
        <f t="shared" ref="C154:J154" si="5">MAX(C4:C145)</f>
        <v>25.9</v>
      </c>
      <c r="D154" s="41">
        <f t="shared" si="5"/>
        <v>16.89</v>
      </c>
      <c r="E154" s="42">
        <f t="shared" si="5"/>
        <v>11.1</v>
      </c>
      <c r="F154" s="41">
        <f t="shared" si="5"/>
        <v>8.9</v>
      </c>
      <c r="G154" s="43">
        <f t="shared" si="5"/>
        <v>668</v>
      </c>
      <c r="H154" s="43">
        <f t="shared" si="5"/>
        <v>545</v>
      </c>
      <c r="I154" s="41">
        <f t="shared" si="5"/>
        <v>24</v>
      </c>
      <c r="J154" s="41">
        <f t="shared" si="5"/>
        <v>4</v>
      </c>
    </row>
    <row r="155" spans="1:10" x14ac:dyDescent="0.2">
      <c r="A155" s="44" t="s">
        <v>18</v>
      </c>
      <c r="B155" s="46"/>
      <c r="C155" s="41">
        <f t="shared" ref="C155:J155" si="6">MIN(C4:C145)</f>
        <v>9.1999999999999993</v>
      </c>
      <c r="D155" s="41">
        <f t="shared" si="6"/>
        <v>1.26</v>
      </c>
      <c r="E155" s="42">
        <f t="shared" si="6"/>
        <v>0.24199999999999999</v>
      </c>
      <c r="F155" s="41">
        <f t="shared" si="6"/>
        <v>5.8</v>
      </c>
      <c r="G155" s="43">
        <f t="shared" si="6"/>
        <v>0</v>
      </c>
      <c r="H155" s="43">
        <f t="shared" si="6"/>
        <v>81</v>
      </c>
      <c r="I155" s="41">
        <f t="shared" si="6"/>
        <v>0</v>
      </c>
      <c r="J155" s="41">
        <f t="shared" si="6"/>
        <v>0.01</v>
      </c>
    </row>
    <row r="156" spans="1:10" x14ac:dyDescent="0.2">
      <c r="A156" s="44" t="s">
        <v>21</v>
      </c>
      <c r="B156" s="46"/>
      <c r="C156" s="41">
        <f>C154-C155</f>
        <v>16.7</v>
      </c>
      <c r="D156" s="41">
        <f t="shared" ref="D156:J156" si="7">D154-D155</f>
        <v>15.63</v>
      </c>
      <c r="E156" s="42">
        <f t="shared" si="7"/>
        <v>10.858000000000001</v>
      </c>
      <c r="F156" s="41">
        <f t="shared" si="7"/>
        <v>3.1000000000000005</v>
      </c>
      <c r="G156" s="43">
        <f t="shared" si="7"/>
        <v>668</v>
      </c>
      <c r="H156" s="43">
        <f t="shared" si="7"/>
        <v>464</v>
      </c>
      <c r="I156" s="41">
        <f t="shared" si="7"/>
        <v>24</v>
      </c>
      <c r="J156" s="41">
        <f t="shared" si="7"/>
        <v>3.99</v>
      </c>
    </row>
    <row r="157" spans="1:10" x14ac:dyDescent="0.2">
      <c r="A157" s="44" t="s">
        <v>19</v>
      </c>
      <c r="B157" s="46"/>
      <c r="C157" s="41">
        <f t="shared" ref="C157:J157" si="8">STDEV(C4:C145)</f>
        <v>3.8978400175062831</v>
      </c>
      <c r="D157" s="41">
        <f t="shared" si="8"/>
        <v>2.8395314888771619</v>
      </c>
      <c r="E157" s="42">
        <f t="shared" si="8"/>
        <v>2.1325072079255563</v>
      </c>
      <c r="F157" s="41">
        <f t="shared" si="8"/>
        <v>0.39697057093719718</v>
      </c>
      <c r="G157" s="43">
        <f t="shared" si="8"/>
        <v>69.042667417521002</v>
      </c>
      <c r="H157" s="43">
        <f t="shared" si="8"/>
        <v>144.50472213258197</v>
      </c>
      <c r="I157" s="41">
        <f t="shared" si="8"/>
        <v>3.0921919792949351</v>
      </c>
      <c r="J157" s="41">
        <f t="shared" si="8"/>
        <v>0.40889220562502226</v>
      </c>
    </row>
    <row r="158" spans="1:10" x14ac:dyDescent="0.2">
      <c r="A158" s="44" t="s">
        <v>20</v>
      </c>
      <c r="B158" s="46"/>
      <c r="C158" s="41">
        <f t="shared" ref="C158:J158" si="9">VAR(C4:C145)</f>
        <v>15.19315680207338</v>
      </c>
      <c r="D158" s="41">
        <f t="shared" si="9"/>
        <v>8.0629390763249518</v>
      </c>
      <c r="E158" s="42">
        <f t="shared" si="9"/>
        <v>4.5475869918544509</v>
      </c>
      <c r="F158" s="41">
        <f t="shared" si="9"/>
        <v>0.1575856341902043</v>
      </c>
      <c r="G158" s="43">
        <f t="shared" si="9"/>
        <v>4766.8899241264153</v>
      </c>
      <c r="H158" s="43">
        <f t="shared" si="9"/>
        <v>20881.614718614725</v>
      </c>
      <c r="I158" s="41">
        <f t="shared" si="9"/>
        <v>9.5616512368159281</v>
      </c>
      <c r="J158" s="41">
        <f t="shared" si="9"/>
        <v>0.16719283582089547</v>
      </c>
    </row>
  </sheetData>
  <phoneticPr fontId="3" type="noConversion"/>
  <pageMargins left="0.75" right="0.75" top="1" bottom="1" header="0.5" footer="0.5"/>
  <pageSetup paperSize="9" scale="25" orientation="portrait" horizontalDpi="300" verticalDpi="300" r:id="rId1"/>
  <headerFooter alignWithMargins="0">
    <oddFooter>&amp;LDocument title: &amp;F  Resource ID: MRS_18_05_MSL924003_MG_Pro_7of7_SR1
© TAFENSW&amp;RPage &amp;P of &amp;N
Updated: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3"/>
  <sheetViews>
    <sheetView workbookViewId="0">
      <selection activeCell="F23" sqref="F23"/>
    </sheetView>
  </sheetViews>
  <sheetFormatPr defaultRowHeight="20.25" customHeight="1" x14ac:dyDescent="0.2"/>
  <cols>
    <col min="2" max="3" width="58.5703125" customWidth="1"/>
  </cols>
  <sheetData>
    <row r="2" spans="2:3" ht="20.25" customHeight="1" thickBot="1" x14ac:dyDescent="0.25"/>
    <row r="3" spans="2:3" ht="20.25" customHeight="1" thickBot="1" x14ac:dyDescent="0.25">
      <c r="B3" s="5" t="s">
        <v>36</v>
      </c>
      <c r="C3" s="6" t="s">
        <v>37</v>
      </c>
    </row>
    <row r="4" spans="2:3" ht="20.25" customHeight="1" thickBot="1" x14ac:dyDescent="0.25">
      <c r="B4" s="11" t="s">
        <v>38</v>
      </c>
      <c r="C4" s="12"/>
    </row>
    <row r="5" spans="2:3" ht="20.25" customHeight="1" thickBot="1" x14ac:dyDescent="0.25">
      <c r="B5" s="7" t="s">
        <v>39</v>
      </c>
      <c r="C5" s="8">
        <v>6.4105999999999996</v>
      </c>
    </row>
    <row r="6" spans="2:3" ht="20.25" customHeight="1" thickBot="1" x14ac:dyDescent="0.25">
      <c r="B6" s="7" t="s">
        <v>40</v>
      </c>
      <c r="C6" s="8">
        <v>16.465199999999999</v>
      </c>
    </row>
    <row r="7" spans="2:3" ht="20.25" customHeight="1" thickBot="1" x14ac:dyDescent="0.25">
      <c r="B7" s="7" t="s">
        <v>41</v>
      </c>
      <c r="C7" s="8">
        <f>C6-C5</f>
        <v>10.054600000000001</v>
      </c>
    </row>
    <row r="8" spans="2:3" ht="20.25" customHeight="1" thickBot="1" x14ac:dyDescent="0.25">
      <c r="B8" s="11" t="s">
        <v>42</v>
      </c>
      <c r="C8" s="12"/>
    </row>
    <row r="9" spans="2:3" ht="20.25" customHeight="1" thickBot="1" x14ac:dyDescent="0.25">
      <c r="B9" s="7" t="s">
        <v>43</v>
      </c>
      <c r="C9" s="8">
        <v>8.6541999999999994</v>
      </c>
    </row>
    <row r="10" spans="2:3" ht="20.25" customHeight="1" thickBot="1" x14ac:dyDescent="0.25">
      <c r="B10" s="7" t="s">
        <v>44</v>
      </c>
      <c r="C10" s="8">
        <f>C9-C5</f>
        <v>2.2435999999999998</v>
      </c>
    </row>
    <row r="11" spans="2:3" ht="20.25" customHeight="1" thickBot="1" x14ac:dyDescent="0.25">
      <c r="B11" s="7" t="s">
        <v>45</v>
      </c>
      <c r="C11" s="8">
        <f>C7-C10</f>
        <v>7.8110000000000008</v>
      </c>
    </row>
    <row r="12" spans="2:3" ht="20.25" customHeight="1" thickBot="1" x14ac:dyDescent="0.25">
      <c r="B12" s="7" t="s">
        <v>46</v>
      </c>
      <c r="C12" s="8">
        <f>C11/C7*100</f>
        <v>77.685835339048793</v>
      </c>
    </row>
    <row r="13" spans="2:3" ht="20.25" customHeight="1" thickBot="1" x14ac:dyDescent="0.25"/>
    <row r="14" spans="2:3" ht="20.25" customHeight="1" thickBot="1" x14ac:dyDescent="0.25">
      <c r="B14" s="5" t="s">
        <v>36</v>
      </c>
      <c r="C14" s="6" t="s">
        <v>37</v>
      </c>
    </row>
    <row r="15" spans="2:3" ht="20.25" customHeight="1" thickBot="1" x14ac:dyDescent="0.25">
      <c r="B15" s="11" t="s">
        <v>47</v>
      </c>
      <c r="C15" s="12"/>
    </row>
    <row r="16" spans="2:3" ht="20.25" customHeight="1" thickBot="1" x14ac:dyDescent="0.25">
      <c r="B16" s="7" t="s">
        <v>48</v>
      </c>
      <c r="C16" s="8">
        <v>16.448699999999999</v>
      </c>
    </row>
    <row r="17" spans="2:3" ht="20.25" customHeight="1" thickBot="1" x14ac:dyDescent="0.25">
      <c r="B17" s="7" t="s">
        <v>49</v>
      </c>
      <c r="C17" s="8">
        <v>21.8764</v>
      </c>
    </row>
    <row r="18" spans="2:3" ht="20.25" customHeight="1" thickBot="1" x14ac:dyDescent="0.25">
      <c r="B18" s="7" t="s">
        <v>41</v>
      </c>
      <c r="C18" s="9">
        <f>C17-C16</f>
        <v>5.4277000000000015</v>
      </c>
    </row>
    <row r="19" spans="2:3" ht="20.25" customHeight="1" thickBot="1" x14ac:dyDescent="0.25">
      <c r="B19" s="11" t="s">
        <v>50</v>
      </c>
      <c r="C19" s="12"/>
    </row>
    <row r="20" spans="2:3" ht="20.25" customHeight="1" thickBot="1" x14ac:dyDescent="0.25">
      <c r="B20" s="7" t="s">
        <v>51</v>
      </c>
      <c r="C20" s="8">
        <v>16.489899999999999</v>
      </c>
    </row>
    <row r="21" spans="2:3" ht="20.25" customHeight="1" thickBot="1" x14ac:dyDescent="0.25">
      <c r="B21" s="7" t="s">
        <v>52</v>
      </c>
      <c r="C21" s="8">
        <f>C20-C16</f>
        <v>4.1199999999999903E-2</v>
      </c>
    </row>
    <row r="22" spans="2:3" ht="20.25" customHeight="1" thickBot="1" x14ac:dyDescent="0.25">
      <c r="B22" s="7" t="s">
        <v>53</v>
      </c>
      <c r="C22" s="8">
        <f>C18-C21</f>
        <v>5.3865000000000016</v>
      </c>
    </row>
    <row r="23" spans="2:3" ht="20.25" customHeight="1" thickBot="1" x14ac:dyDescent="0.25">
      <c r="B23" s="7" t="s">
        <v>54</v>
      </c>
      <c r="C23" s="8">
        <f>C21/C18*100</f>
        <v>0.75906921900620694</v>
      </c>
    </row>
  </sheetData>
  <mergeCells count="4">
    <mergeCell ref="B4:C4"/>
    <mergeCell ref="B8:C8"/>
    <mergeCell ref="B15:C15"/>
    <mergeCell ref="B19:C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6" sqref="D6"/>
    </sheetView>
  </sheetViews>
  <sheetFormatPr defaultRowHeight="12.75" x14ac:dyDescent="0.2"/>
  <cols>
    <col min="2" max="2" width="13.42578125" bestFit="1" customWidth="1"/>
  </cols>
  <sheetData>
    <row r="1" spans="1:2" x14ac:dyDescent="0.2">
      <c r="A1" s="18" t="s">
        <v>57</v>
      </c>
      <c r="B1" s="18"/>
    </row>
    <row r="2" spans="1:2" x14ac:dyDescent="0.2">
      <c r="A2" s="18" t="s">
        <v>55</v>
      </c>
      <c r="B2" s="18" t="s">
        <v>56</v>
      </c>
    </row>
    <row r="3" spans="1:2" x14ac:dyDescent="0.2">
      <c r="A3" s="18">
        <v>1</v>
      </c>
      <c r="B3" s="18">
        <f>0.12*1000/4.8</f>
        <v>25</v>
      </c>
    </row>
    <row r="4" spans="1:2" x14ac:dyDescent="0.2">
      <c r="A4" s="18">
        <v>2</v>
      </c>
      <c r="B4" s="18">
        <f>1000/25</f>
        <v>40</v>
      </c>
    </row>
    <row r="5" spans="1:2" x14ac:dyDescent="0.2">
      <c r="A5" s="18">
        <v>3</v>
      </c>
      <c r="B5" s="19">
        <f>25/40*60</f>
        <v>37.5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80" zoomScaleNormal="80" workbookViewId="0">
      <selection activeCell="P9" sqref="P9"/>
    </sheetView>
  </sheetViews>
  <sheetFormatPr defaultRowHeight="12.75" x14ac:dyDescent="0.2"/>
  <cols>
    <col min="2" max="2" width="12.85546875" bestFit="1" customWidth="1"/>
    <col min="3" max="3" width="10.85546875" bestFit="1" customWidth="1"/>
    <col min="4" max="4" width="10.7109375" bestFit="1" customWidth="1"/>
    <col min="5" max="5" width="10.85546875" customWidth="1"/>
    <col min="6" max="6" width="10.7109375" bestFit="1" customWidth="1"/>
    <col min="7" max="7" width="12.7109375" bestFit="1" customWidth="1"/>
    <col min="8" max="8" width="11.5703125" bestFit="1" customWidth="1"/>
  </cols>
  <sheetData>
    <row r="1" spans="2:8" ht="13.5" thickBot="1" x14ac:dyDescent="0.25"/>
    <row r="2" spans="2:8" ht="32.25" thickBot="1" x14ac:dyDescent="0.25">
      <c r="B2" s="13" t="s">
        <v>58</v>
      </c>
      <c r="C2" s="14" t="s">
        <v>59</v>
      </c>
      <c r="D2" s="14" t="s">
        <v>60</v>
      </c>
      <c r="E2" s="14" t="s">
        <v>61</v>
      </c>
      <c r="F2" s="14" t="s">
        <v>62</v>
      </c>
      <c r="G2" s="14" t="s">
        <v>63</v>
      </c>
    </row>
    <row r="3" spans="2:8" ht="18" thickBot="1" x14ac:dyDescent="0.25">
      <c r="B3" s="10" t="s">
        <v>64</v>
      </c>
      <c r="C3" s="15">
        <v>6.64</v>
      </c>
      <c r="D3" s="15">
        <v>6.59</v>
      </c>
      <c r="E3" s="15">
        <v>6.68</v>
      </c>
      <c r="F3" s="15">
        <v>6.67</v>
      </c>
      <c r="G3" s="15" t="s">
        <v>65</v>
      </c>
    </row>
    <row r="4" spans="2:8" ht="15.75" thickBot="1" x14ac:dyDescent="0.25">
      <c r="B4" s="10" t="s">
        <v>66</v>
      </c>
      <c r="C4" s="15">
        <v>3.9</v>
      </c>
      <c r="D4" s="15">
        <v>3.8</v>
      </c>
      <c r="E4" s="15">
        <v>3.9</v>
      </c>
      <c r="F4" s="15">
        <v>3.9</v>
      </c>
      <c r="G4" s="15" t="s">
        <v>67</v>
      </c>
    </row>
    <row r="5" spans="2:8" ht="15.75" thickBot="1" x14ac:dyDescent="0.25">
      <c r="B5" s="10" t="s">
        <v>68</v>
      </c>
      <c r="C5" s="15">
        <v>72</v>
      </c>
      <c r="D5" s="15">
        <v>84</v>
      </c>
      <c r="E5" s="15">
        <v>69</v>
      </c>
      <c r="F5" s="15">
        <v>73</v>
      </c>
      <c r="G5" s="15" t="s">
        <v>69</v>
      </c>
    </row>
    <row r="6" spans="2:8" ht="15.75" thickBot="1" x14ac:dyDescent="0.25">
      <c r="B6" s="10" t="s">
        <v>70</v>
      </c>
      <c r="C6" s="15">
        <v>6.9</v>
      </c>
      <c r="D6" s="15">
        <v>6.9</v>
      </c>
      <c r="E6" s="15">
        <v>6.9</v>
      </c>
      <c r="F6" s="15">
        <v>7</v>
      </c>
      <c r="G6" s="15" t="s">
        <v>71</v>
      </c>
    </row>
    <row r="7" spans="2:8" ht="15.75" thickBot="1" x14ac:dyDescent="0.25">
      <c r="B7" s="10" t="s">
        <v>72</v>
      </c>
      <c r="C7" s="15">
        <v>84</v>
      </c>
      <c r="D7" s="15">
        <v>116</v>
      </c>
      <c r="E7" s="15">
        <v>95</v>
      </c>
      <c r="F7" s="15">
        <v>108</v>
      </c>
      <c r="G7" s="16">
        <v>1</v>
      </c>
    </row>
    <row r="8" spans="2:8" ht="13.5" thickBot="1" x14ac:dyDescent="0.25"/>
    <row r="9" spans="2:8" ht="63.75" thickBot="1" x14ac:dyDescent="0.25">
      <c r="B9" s="13" t="s">
        <v>58</v>
      </c>
      <c r="C9" s="14" t="s">
        <v>73</v>
      </c>
      <c r="D9" s="14" t="s">
        <v>74</v>
      </c>
      <c r="E9" s="14" t="s">
        <v>75</v>
      </c>
      <c r="F9" s="14" t="s">
        <v>21</v>
      </c>
      <c r="G9" s="14" t="s">
        <v>76</v>
      </c>
      <c r="H9" s="14" t="s">
        <v>77</v>
      </c>
    </row>
    <row r="10" spans="2:8" ht="15.75" thickBot="1" x14ac:dyDescent="0.25">
      <c r="B10" s="10" t="s">
        <v>64</v>
      </c>
      <c r="C10" s="17">
        <f>AVERAGE(C3:F3)</f>
        <v>6.6449999999999996</v>
      </c>
      <c r="D10" s="17">
        <f>C10-6.67</f>
        <v>-2.5000000000000355E-2</v>
      </c>
      <c r="E10" s="17">
        <f>D10/6.67*100</f>
        <v>-0.37481259370315378</v>
      </c>
      <c r="F10" s="17">
        <f>MAX(C3:F3)-MIN(C3:F3)</f>
        <v>8.9999999999999858E-2</v>
      </c>
      <c r="G10" s="17">
        <f>F10/2</f>
        <v>4.4999999999999929E-2</v>
      </c>
      <c r="H10" s="17">
        <f>G10/C10*100</f>
        <v>0.67720090293453616</v>
      </c>
    </row>
    <row r="11" spans="2:8" ht="15.75" thickBot="1" x14ac:dyDescent="0.25">
      <c r="B11" s="10" t="s">
        <v>66</v>
      </c>
      <c r="C11" s="17">
        <f t="shared" ref="C11:C14" si="0">AVERAGE(C4:F4)</f>
        <v>3.875</v>
      </c>
      <c r="D11" s="17">
        <f>C11-4</f>
        <v>-0.125</v>
      </c>
      <c r="E11" s="17">
        <f>D11/4*100</f>
        <v>-3.125</v>
      </c>
      <c r="F11" s="17">
        <f t="shared" ref="F11:F14" si="1">MAX(C4:F4)-MIN(C4:F4)</f>
        <v>0.10000000000000009</v>
      </c>
      <c r="G11" s="17">
        <f t="shared" ref="G11:G14" si="2">F11/2</f>
        <v>5.0000000000000044E-2</v>
      </c>
      <c r="H11" s="17">
        <f>G11/C11*100</f>
        <v>1.2903225806451626</v>
      </c>
    </row>
    <row r="12" spans="2:8" ht="15.75" thickBot="1" x14ac:dyDescent="0.25">
      <c r="B12" s="10" t="s">
        <v>68</v>
      </c>
      <c r="C12" s="17">
        <f t="shared" si="0"/>
        <v>74.5</v>
      </c>
      <c r="D12" s="17">
        <f>C12-65</f>
        <v>9.5</v>
      </c>
      <c r="E12" s="17">
        <f>D12/65*100</f>
        <v>14.615384615384617</v>
      </c>
      <c r="F12" s="17">
        <f t="shared" si="1"/>
        <v>15</v>
      </c>
      <c r="G12" s="17">
        <f t="shared" si="2"/>
        <v>7.5</v>
      </c>
      <c r="H12" s="17">
        <f t="shared" ref="H12:H14" si="3">G12/C12*100</f>
        <v>10.067114093959731</v>
      </c>
    </row>
    <row r="13" spans="2:8" ht="15.75" thickBot="1" x14ac:dyDescent="0.25">
      <c r="B13" s="10" t="s">
        <v>70</v>
      </c>
      <c r="C13" s="17">
        <f t="shared" si="0"/>
        <v>6.9250000000000007</v>
      </c>
      <c r="D13" s="17">
        <f>C13-7</f>
        <v>-7.4999999999999289E-2</v>
      </c>
      <c r="E13" s="17">
        <f>D13/7*100</f>
        <v>-1.0714285714285612</v>
      </c>
      <c r="F13" s="17">
        <f t="shared" si="1"/>
        <v>9.9999999999999645E-2</v>
      </c>
      <c r="G13" s="17">
        <f t="shared" si="2"/>
        <v>4.9999999999999822E-2</v>
      </c>
      <c r="H13" s="17">
        <f t="shared" si="3"/>
        <v>0.72202166064981688</v>
      </c>
    </row>
    <row r="14" spans="2:8" ht="15.75" thickBot="1" x14ac:dyDescent="0.25">
      <c r="B14" s="10" t="s">
        <v>72</v>
      </c>
      <c r="C14" s="17">
        <f t="shared" si="0"/>
        <v>100.75</v>
      </c>
      <c r="D14" s="17">
        <f>C14-100</f>
        <v>0.75</v>
      </c>
      <c r="E14" s="17">
        <f>D14/100*100</f>
        <v>0.75</v>
      </c>
      <c r="F14" s="17">
        <f t="shared" si="1"/>
        <v>32</v>
      </c>
      <c r="G14" s="17">
        <f t="shared" si="2"/>
        <v>16</v>
      </c>
      <c r="H14" s="17">
        <f t="shared" si="3"/>
        <v>15.88089330024814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e_x0020_Date xmlns="1502bd91-4821-4a00-aa5e-8d420a883b7a" xsi:nil="true"/>
    <Qualification xmlns="1502bd91-4821-4a00-aa5e-8d420a883b7a" xsi:nil="true"/>
    <lf3q xmlns="1502bd91-4821-4a00-aa5e-8d420a883b7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2565368D9B04881ADF71457D5E4F7" ma:contentTypeVersion="13" ma:contentTypeDescription="Create a new document." ma:contentTypeScope="" ma:versionID="36ab151a6ee0205a1742db04b4e0054e">
  <xsd:schema xmlns:xsd="http://www.w3.org/2001/XMLSchema" xmlns:xs="http://www.w3.org/2001/XMLSchema" xmlns:p="http://schemas.microsoft.com/office/2006/metadata/properties" xmlns:ns2="1502bd91-4821-4a00-aa5e-8d420a883b7a" targetNamespace="http://schemas.microsoft.com/office/2006/metadata/properties" ma:root="true" ma:fieldsID="38b15d4c37ed64824414c649851e5e20" ns2:_="">
    <xsd:import namespace="1502bd91-4821-4a00-aa5e-8d420a883b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Due_x0020_Date" minOccurs="0"/>
                <xsd:element ref="ns2:Qualification" minOccurs="0"/>
                <xsd:element ref="ns2:lf3q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2bd91-4821-4a00-aa5e-8d420a883b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Due_x0020_Date" ma:index="16" nillable="true" ma:displayName="Due Date" ma:description="Date that all products are rady for Leanring Bank upload." ma:format="DateOnly" ma:internalName="Due_x0020_Date">
      <xsd:simpleType>
        <xsd:restriction base="dms:DateTime"/>
      </xsd:simpleType>
    </xsd:element>
    <xsd:element name="Qualification" ma:index="17" nillable="true" ma:displayName="Qualification" ma:description="Title of qualification" ma:internalName="Qualification">
      <xsd:simpleType>
        <xsd:restriction base="dms:Text">
          <xsd:maxLength value="255"/>
        </xsd:restriction>
      </xsd:simpleType>
    </xsd:element>
    <xsd:element name="lf3q" ma:index="18" nillable="true" ma:displayName="Qualification" ma:internalName="lf3q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130F09-5DA8-472C-A251-97DD68B5C86F}">
  <ds:schemaRefs>
    <ds:schemaRef ds:uri="http://schemas.openxmlformats.org/package/2006/metadata/core-properties"/>
    <ds:schemaRef ds:uri="http://purl.org/dc/elements/1.1/"/>
    <ds:schemaRef ds:uri="1502bd91-4821-4a00-aa5e-8d420a883b7a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9518018-AD54-4D0B-B8C9-C4F5300B62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02bd91-4821-4a00-aa5e-8d420a883b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4A045B-3655-4046-B190-A5A2330264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G1S1</vt:lpstr>
      <vt:lpstr>Part 5c</vt:lpstr>
      <vt:lpstr>Part 5d</vt:lpstr>
      <vt:lpstr>Part 5e</vt:lpstr>
      <vt:lpstr>G1S1!Print_Area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Samuelson</dc:creator>
  <cp:lastModifiedBy>Johnson, Leonie</cp:lastModifiedBy>
  <dcterms:created xsi:type="dcterms:W3CDTF">2008-10-21T07:28:17Z</dcterms:created>
  <dcterms:modified xsi:type="dcterms:W3CDTF">2019-04-23T04:04:25Z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0x0101003ED2565368D9B04881ADF71457D5E4F7</vt:lpwstr>
  </property>
</Properties>
</file>